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ier\Desktop\"/>
    </mc:Choice>
  </mc:AlternateContent>
  <bookViews>
    <workbookView xWindow="0" yWindow="0" windowWidth="21570" windowHeight="1212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Blad1!$A$1:$AK$335</definedName>
  </definedNames>
  <calcPr calcId="152511"/>
</workbook>
</file>

<file path=xl/calcChain.xml><?xml version="1.0" encoding="utf-8"?>
<calcChain xmlns="http://schemas.openxmlformats.org/spreadsheetml/2006/main">
  <c r="F304" i="1" l="1"/>
  <c r="K308" i="1" l="1"/>
  <c r="F311" i="1"/>
  <c r="F324" i="1"/>
  <c r="F333" i="1" l="1"/>
  <c r="K277" i="1"/>
  <c r="F259" i="1"/>
  <c r="D158" i="1"/>
  <c r="D154" i="1"/>
  <c r="D164" i="1"/>
  <c r="D151" i="1"/>
  <c r="D188" i="1"/>
  <c r="D238" i="1"/>
  <c r="D226" i="1"/>
  <c r="D231" i="1"/>
  <c r="D159" i="1"/>
  <c r="D160" i="1"/>
  <c r="D168" i="1"/>
  <c r="D185" i="1"/>
  <c r="D213" i="1"/>
  <c r="D219" i="1"/>
  <c r="D225" i="1"/>
  <c r="D240" i="1"/>
  <c r="K250" i="1"/>
  <c r="F245" i="1"/>
  <c r="F242" i="1"/>
  <c r="F229" i="1"/>
  <c r="D183" i="1"/>
  <c r="F200" i="1"/>
  <c r="F141" i="1"/>
  <c r="F143" i="1"/>
  <c r="F169" i="1"/>
  <c r="D174" i="1"/>
  <c r="F137" i="1"/>
  <c r="F136" i="1"/>
  <c r="F133" i="1"/>
  <c r="F129" i="1"/>
  <c r="D58" i="1"/>
  <c r="D71" i="1"/>
  <c r="D79" i="1"/>
  <c r="D105" i="1"/>
  <c r="D107" i="1"/>
  <c r="D100" i="1"/>
  <c r="D108" i="1"/>
  <c r="D134" i="1"/>
  <c r="F90" i="1"/>
  <c r="L90" i="1"/>
  <c r="F89" i="1"/>
  <c r="F88" i="1"/>
  <c r="C101" i="1"/>
  <c r="F114" i="1"/>
  <c r="G120" i="1"/>
  <c r="K64" i="1"/>
  <c r="F63" i="1"/>
  <c r="H63" i="1"/>
  <c r="H75" i="1"/>
  <c r="F38" i="1"/>
  <c r="F40" i="1"/>
  <c r="F5" i="1"/>
  <c r="F14" i="1"/>
</calcChain>
</file>

<file path=xl/comments1.xml><?xml version="1.0" encoding="utf-8"?>
<comments xmlns="http://schemas.openxmlformats.org/spreadsheetml/2006/main">
  <authors>
    <author>Rogier Hentenaar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Aalsmeer, Amsterdam, De Meern, Duiven, Halfweg, Oude Meer, Rotterdam, Weesp, Zaandam en Zoetermeer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Amsterdam Zuidoost (P6-Uitgaansdriehoek), Breda (Centrum - Markendaalseweg), Eindhoven (De Admirant), Nieuwegein (St. Antonius Ziekenhuis), Zaandam (Hermitage)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Beheert nu €515 miljoen aan parkeergarages in Europa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In 2004 nog geschat op €97 miljoen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Verkocht omdat Unibail moet samenwerken met meerdere eigenaren om winkelcentrum. Ze houden hierna nog vier winkelcentra in NL in bezit.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Tussen 6-7 miljoen schatting
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PPF  heeft nu €216 miljoen aan NL vastgoed in bezit, o.a. Sanomapand in Hoofddorp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Bestaat uit de samen gegane Opel dealer- en schadeherstelbedrijven Eef en Huub en P.A. van der Kooij 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dochter van WolkerWessels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gebaseerd op de NL aankopen. Totaal €213 mln incl. Franse belegging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Aarhof in Alphen aan den Rijn, 9400 m²
Reigersbos in Amsterdam, 12.500 m²
Slangenburg in Dordrecht, 1500 m²
De Hovel in Goirle, 5400 m²
Corio Center (foto) in Heerlen, 18.400 m²
Meubelplein in Leiderdorp, 13.800 m²
Kopspijker/Stadsplein/Kolkplein in Spijkenisse, 17.700 m²
Kerkstraat in Tegelen, 2800 m²
City Passage in Veldhoven, 7400 m²
Belcour in Zeist, 6900 m²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Ontwikkelaar/bouwer Van Omme &amp; De Groot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56 appartementen met huren van tussen de €800-985 per maand, rest eensgezinswoningen met huren van €885-1035 per maand
</t>
        </r>
      </text>
    </comment>
    <comment ref="W52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Executie verkoop van Homburgvehikel Homco Realty Fund kocht het in 2005 voor € 24,7 mln en had schuld van € 17,6 mln. Volgens eigen taxatie in 2012 nog € 10,3 mln waard. 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schatting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Theoretische jaarhuur per 1/1/2011
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Betreft overname van 60% belang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€20,1 miljoen op afgeboekt door Rijk</t>
        </r>
      </text>
    </comment>
    <comment ref="W77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Consortium van Somerset Real Estate, VCO en Emroy Holding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Betreft hoofdkantoor kredietverzekeraar Atradius in Amsterdam Riekerpolder (13.500 m²), hoofdkantoor van Computer Sciences Corporation (CSC, 4000 m²) in Leiden Bio Science Park,  Kawasaki in Hoofddorp (3800 m²) en het gebouw van Sole Europe (2300 m²) in Amsterdam Houthavens.</t>
        </r>
      </text>
    </comment>
    <comment ref="K96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gemiddeld 100 m2 per woning
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Na herontwikkeling 354 appartementen van gemiddeld 24 m2</t>
        </r>
      </text>
    </comment>
    <comment ref="H110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Uitbreiding voorzien van nog eens 35.000 m2</t>
        </r>
      </text>
    </comment>
    <comment ref="W112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Delta Development Group, VolkerWessels en Reggeborgh</t>
        </r>
      </text>
    </comment>
    <comment ref="B115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geschat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Jos en Vincent Reijers
</t>
        </r>
      </text>
    </comment>
    <comment ref="B116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schatting obv €325 per m2 kantoor en €190 per meter winkelruimte. Parkeerplaatsen voor €3800 per stuk per jaar.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Geschat obv huurprijs €325 per m2, winkelruimte €180 per 2 en parkeerplaatsen voor €4000 per stuk per jaar. Aanvangsrendement rond de 6% </t>
        </r>
      </text>
    </comment>
    <comment ref="R12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Erik Kremer is eigenaar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Dertien jaar geleden nog gekocht voor €30 miljoen
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Geschat op basis van €722 mln aankoop van 86 hotels  waarvan 19 in NL en 67 in Duitsland
</t>
        </r>
      </text>
    </comment>
    <comment ref="W161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VolkerWessels, NIBCapital en gemeente Den Bosch
</t>
        </r>
      </text>
    </comment>
    <comment ref="F163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41 objecten, leegstand 20%
</t>
        </r>
      </text>
    </comment>
    <comment ref="R166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vastgoedbedrijf Blokker concern</t>
        </r>
      </text>
    </comment>
    <comment ref="M170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drie kantoren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twee complexen</t>
        </r>
      </text>
    </comment>
    <comment ref="M173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vier kantoorpanden
</t>
        </r>
      </text>
    </comment>
    <comment ref="W177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Biesterbos bv, Fortress en Het Fort Onroerend Goed bv. </t>
        </r>
      </text>
    </comment>
    <comment ref="E18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32 panden
</t>
        </r>
      </text>
    </comment>
    <comment ref="S197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Pf heeft omvang van circa €10 miljoen</t>
        </r>
      </text>
    </comment>
    <comment ref="J200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parkeergarage oppervlakte
</t>
        </r>
      </text>
    </comment>
    <comment ref="K216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woningen van 126-150 m2 vanaf €925 per maand</t>
        </r>
      </text>
    </comment>
    <comment ref="E220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Magazijnen
</t>
        </r>
      </text>
    </comment>
    <comment ref="R22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Onderdeel van familie Verploegen
</t>
        </r>
      </text>
    </comment>
    <comment ref="B228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Voor twee dc's in Heerlen en Beuningen plus in Zaventem (6000 m2) voor €39 miljoen</t>
        </r>
      </text>
    </comment>
    <comment ref="AB228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Voor 10 jaar
</t>
        </r>
      </text>
    </comment>
    <comment ref="B229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Voor twee dc's in Heerlen en Beuningen plus in Zaventem (6000 m2) voor €39 miljoen</t>
        </r>
      </text>
    </comment>
    <comment ref="AB229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Voor 15 jaar
</t>
        </r>
      </text>
    </comment>
    <comment ref="AC24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Savills doet de taxatie</t>
        </r>
      </text>
    </comment>
    <comment ref="W247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is van Timevest (familie Van Veggel) en BreedInvest (familie Blokker)</t>
        </r>
      </text>
    </comment>
    <comment ref="B257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ontwikkelingskosten
</t>
        </r>
      </text>
    </comment>
    <comment ref="W266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 VolkerWessels, NIBC en de Gemeente Den Bosch en VolkerWessels-dochter SDK Vastgoed</t>
        </r>
      </text>
    </comment>
    <comment ref="E27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vijf panden
</t>
        </r>
      </text>
    </comment>
    <comment ref="P274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A’dammium (Joop Geesinkweg, Amsterdam), Bibliotheek (Generaal Eisenhowerplein, Rijswijk), De Entree II (Entree, Amsterdam-Zuidoost), Quintet Office (Rietlandpark, Amsterdam), Say Building V (John. M. Keynesweg, Amsterdam).</t>
        </r>
      </text>
    </comment>
    <comment ref="W280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Verkocht voor €105 miljoen totaal acht centra aan WDP
</t>
        </r>
      </text>
    </comment>
    <comment ref="R281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Voormalige eigenaren van William Properties
</t>
        </r>
      </text>
    </comment>
    <comment ref="P283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Was eigendom van Lips Capital Group</t>
        </r>
      </text>
    </comment>
    <comment ref="R283" authorId="0" shapeId="0">
      <text>
        <r>
          <rPr>
            <b/>
            <sz val="9"/>
            <color indexed="81"/>
            <rFont val="Tahoma"/>
            <charset val="1"/>
          </rPr>
          <t>Rogier Hentenaar:</t>
        </r>
        <r>
          <rPr>
            <sz val="9"/>
            <color indexed="81"/>
            <rFont val="Tahoma"/>
            <charset val="1"/>
          </rPr>
          <t xml:space="preserve">
Onderdeel van FGH Bank
</t>
        </r>
      </text>
    </comment>
    <comment ref="R289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Achter Pinnacle schuilt clubje rond 
Bernhard van Oranje</t>
        </r>
      </text>
    </comment>
    <comment ref="N293" authorId="0" shapeId="0">
      <text>
        <r>
          <rPr>
            <b/>
            <sz val="9"/>
            <color indexed="81"/>
            <rFont val="Tahoma"/>
            <charset val="1"/>
          </rPr>
          <t>Rogier Hentenaar:</t>
        </r>
        <r>
          <rPr>
            <sz val="9"/>
            <color indexed="81"/>
            <rFont val="Tahoma"/>
            <charset val="1"/>
          </rPr>
          <t xml:space="preserve">
14 winkels
</t>
        </r>
      </text>
    </comment>
    <comment ref="E298" authorId="0" shapeId="0">
      <text>
        <r>
          <rPr>
            <b/>
            <sz val="9"/>
            <color indexed="81"/>
            <rFont val="Tahoma"/>
            <charset val="1"/>
          </rPr>
          <t>Rogier Hentenaar:</t>
        </r>
        <r>
          <rPr>
            <sz val="9"/>
            <color indexed="81"/>
            <rFont val="Tahoma"/>
            <charset val="1"/>
          </rPr>
          <t xml:space="preserve">
vrije sector
</t>
        </r>
      </text>
    </comment>
    <comment ref="R299" authorId="0" shapeId="0">
      <text>
        <r>
          <rPr>
            <b/>
            <sz val="9"/>
            <color indexed="81"/>
            <rFont val="Tahoma"/>
            <charset val="1"/>
          </rPr>
          <t>Rogier Hentenaar:</t>
        </r>
        <r>
          <rPr>
            <sz val="9"/>
            <color indexed="81"/>
            <rFont val="Tahoma"/>
            <charset val="1"/>
          </rPr>
          <t xml:space="preserve">
Van Maurits Koster, Concito Vastgoed</t>
        </r>
      </text>
    </comment>
    <comment ref="P301" authorId="0" shapeId="0">
      <text>
        <r>
          <rPr>
            <b/>
            <sz val="9"/>
            <color indexed="81"/>
            <rFont val="Tahoma"/>
            <charset val="1"/>
          </rPr>
          <t>Rogier Hentenaar:</t>
        </r>
        <r>
          <rPr>
            <sz val="9"/>
            <color indexed="81"/>
            <rFont val="Tahoma"/>
            <charset val="1"/>
          </rPr>
          <t xml:space="preserve">
Huren onder de €1000 per maand, 118-127 m2
</t>
        </r>
      </text>
    </comment>
    <comment ref="O304" authorId="0" shapeId="0">
      <text>
        <r>
          <rPr>
            <b/>
            <sz val="9"/>
            <color indexed="81"/>
            <rFont val="Tahoma"/>
            <charset val="1"/>
          </rPr>
          <t>Rogier Hentenaar:</t>
        </r>
        <r>
          <rPr>
            <sz val="9"/>
            <color indexed="81"/>
            <rFont val="Tahoma"/>
            <charset val="1"/>
          </rPr>
          <t xml:space="preserve">
Rogier Hentenaar:
David Ricardostraat 1/Johan Huizingalaan 8  Amsterdam en verhuurd aan Atradius, 13.562 m2, Jacobus Spijkerdreef 1-3 in Hoofddorp (Kawasaki Motors Europe, 3.816 m2)  Molengraaffsingel 29 in Delft (3M Nederland, 4.497 m2 NIEUW)</t>
        </r>
      </text>
    </comment>
    <comment ref="X310" authorId="0" shapeId="0">
      <text>
        <r>
          <rPr>
            <b/>
            <sz val="9"/>
            <color indexed="81"/>
            <rFont val="Tahoma"/>
            <charset val="1"/>
          </rPr>
          <t>Rogier Hentenaar:</t>
        </r>
        <r>
          <rPr>
            <sz val="9"/>
            <color indexed="81"/>
            <rFont val="Tahoma"/>
            <charset val="1"/>
          </rPr>
          <t xml:space="preserve">
In 2004 gekocht voor €21,6 miljoen
</t>
        </r>
      </text>
    </comment>
    <comment ref="AG312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Kildare kocht uitstaande lening van €750 miljoen op voor €430 miljoen</t>
        </r>
      </text>
    </comment>
    <comment ref="B329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schatting
</t>
        </r>
      </text>
    </comment>
    <comment ref="F329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24 panden; Holiday Inn Express in hoofddorp, twee parkeergarages en 21 kantoren waaronder Sarphati Plaza in Amsterdam, ING-kantoor aan Bijlmerdreef en Alexandrium (kantoordeel)
in Rotterdam</t>
        </r>
      </text>
    </comment>
    <comment ref="K329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hotelkamers
</t>
        </r>
      </text>
    </comment>
    <comment ref="R329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Maakt deel uit van Archon Group, een global investment organisatie en is ook dochteronderneming van Goldman Sachs.</t>
        </r>
      </text>
    </comment>
    <comment ref="B335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schatting
</t>
        </r>
      </text>
    </comment>
    <comment ref="L335" authorId="0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Parkeergarage €18 miljoen waard</t>
        </r>
      </text>
    </comment>
  </commentList>
</comments>
</file>

<file path=xl/sharedStrings.xml><?xml version="1.0" encoding="utf-8"?>
<sst xmlns="http://schemas.openxmlformats.org/spreadsheetml/2006/main" count="3624" uniqueCount="1376">
  <si>
    <t>Datum</t>
  </si>
  <si>
    <t>Transactieprijs</t>
  </si>
  <si>
    <t>huursom per jaar</t>
  </si>
  <si>
    <t>rendement</t>
  </si>
  <si>
    <t>Categorie</t>
  </si>
  <si>
    <t>Totale oppervlake (m2)</t>
  </si>
  <si>
    <t>kantoor in m2</t>
  </si>
  <si>
    <t>bedrijfsruimte in m2</t>
  </si>
  <si>
    <t>winkel in m2</t>
  </si>
  <si>
    <t>overige m2</t>
  </si>
  <si>
    <t>woningen/kamers</t>
  </si>
  <si>
    <t>parkeerplekken</t>
  </si>
  <si>
    <t>portefeuille?</t>
  </si>
  <si>
    <t>Plaats</t>
  </si>
  <si>
    <t>Adres</t>
  </si>
  <si>
    <t>objectnaam</t>
  </si>
  <si>
    <t>Milieulabel</t>
  </si>
  <si>
    <t xml:space="preserve">koper </t>
  </si>
  <si>
    <t>voor fonds</t>
  </si>
  <si>
    <t>nationaliteit koper</t>
  </si>
  <si>
    <t>type koper</t>
  </si>
  <si>
    <t>sale-en-lease-back?</t>
  </si>
  <si>
    <t>verkoper</t>
  </si>
  <si>
    <t>van fonds</t>
  </si>
  <si>
    <t>nationaliteit verkoper</t>
  </si>
  <si>
    <t>type verkoper</t>
  </si>
  <si>
    <t>Bouwer</t>
  </si>
  <si>
    <t>huurder(s)/gebruiker</t>
  </si>
  <si>
    <t>makelaar koper</t>
  </si>
  <si>
    <t>advocaat koper</t>
  </si>
  <si>
    <t>makelaar verkoper</t>
  </si>
  <si>
    <t>advocaat verkoper</t>
  </si>
  <si>
    <t>Financier</t>
  </si>
  <si>
    <t>Beheerder</t>
  </si>
  <si>
    <t>Architect</t>
  </si>
  <si>
    <t>Opmerking</t>
  </si>
  <si>
    <t>woningen</t>
  </si>
  <si>
    <t>ja</t>
  </si>
  <si>
    <t>Rotterdam, Breda en Ijsselstein</t>
  </si>
  <si>
    <t>private beleggers</t>
  </si>
  <si>
    <t>NL</t>
  </si>
  <si>
    <t>private belegger</t>
  </si>
  <si>
    <t>CBRE GI</t>
  </si>
  <si>
    <t xml:space="preserve">CBRE Dutch Residential Fund </t>
  </si>
  <si>
    <t>niet-genoteerd vastgoedfonds</t>
  </si>
  <si>
    <t>CBRE</t>
  </si>
  <si>
    <t>bedrijfsruimte</t>
  </si>
  <si>
    <t>Tynaarlo</t>
  </si>
  <si>
    <t>Handelsweg 30-32</t>
  </si>
  <si>
    <t>Altea Holding</t>
  </si>
  <si>
    <t>?</t>
  </si>
  <si>
    <t>Lamberink Bedrijfsmakelaars</t>
  </si>
  <si>
    <t>Aalsmeer</t>
  </si>
  <si>
    <t>Aalsmeerderweg 249 A</t>
  </si>
  <si>
    <t>Solid Nature</t>
  </si>
  <si>
    <t>eigenaar-gebruiker</t>
  </si>
  <si>
    <t>Wessels Beheer</t>
  </si>
  <si>
    <t>Industrial real estate</t>
  </si>
  <si>
    <t>horeca</t>
  </si>
  <si>
    <t>Nieuwerkerk a/d Ijssel</t>
  </si>
  <si>
    <t>Kerklaan 13-15</t>
  </si>
  <si>
    <t>Private beleggers</t>
  </si>
  <si>
    <t>Eetcafé Cartoons</t>
  </si>
  <si>
    <t>Adhoc horecamakelaars</t>
  </si>
  <si>
    <t>Divers</t>
  </si>
  <si>
    <t>Rockspring</t>
  </si>
  <si>
    <t>TransEuropean Property Limited Partnership V</t>
  </si>
  <si>
    <t>UK</t>
  </si>
  <si>
    <t xml:space="preserve">Axa Real Estate </t>
  </si>
  <si>
    <t>fonds?</t>
  </si>
  <si>
    <t>Caisson?</t>
  </si>
  <si>
    <t>Loyens &amp; Loeff</t>
  </si>
  <si>
    <t>Allen &amp; Overy</t>
  </si>
  <si>
    <t>Den Bosch</t>
  </si>
  <si>
    <t>Grouwels Vastgoed</t>
  </si>
  <si>
    <t>Syntrus Achmea RE&amp;F</t>
  </si>
  <si>
    <t>assetmanager</t>
  </si>
  <si>
    <t>Capital Value</t>
  </si>
  <si>
    <t>Rabobank Pensioenfonds</t>
  </si>
  <si>
    <t>institutionele belegger</t>
  </si>
  <si>
    <t xml:space="preserve">Bouwinvest </t>
  </si>
  <si>
    <t>Bouwinvest Dutch Institutional (BDI) Residential Fund</t>
  </si>
  <si>
    <t>Belegging Rabo PF in fonds Bouwinvest, geen inbreng van vastgoed</t>
  </si>
  <si>
    <t>kantoor</t>
  </si>
  <si>
    <t>Amsterdam</t>
  </si>
  <si>
    <t>Stibbe</t>
  </si>
  <si>
    <t>Union Investment</t>
  </si>
  <si>
    <t>D</t>
  </si>
  <si>
    <t>Dura Vermeer</t>
  </si>
  <si>
    <t>ontwikkelaar</t>
  </si>
  <si>
    <t>Savills</t>
  </si>
  <si>
    <t>Capital Value/CBRE</t>
  </si>
  <si>
    <t>Den Haag</t>
  </si>
  <si>
    <t>Sigma Gebouw</t>
  </si>
  <si>
    <t>Hanson Asset Management</t>
  </si>
  <si>
    <t>gemeente Den Haag</t>
  </si>
  <si>
    <t>overheid</t>
  </si>
  <si>
    <t>Stebru Bouw</t>
  </si>
  <si>
    <t>AA Architecten</t>
  </si>
  <si>
    <t xml:space="preserve">Bergen op Zoom, Deurne, Maastricht en Rosmalen </t>
  </si>
  <si>
    <t>Daelmans Vastgoed</t>
  </si>
  <si>
    <t>Vesteda</t>
  </si>
  <si>
    <t>Capital Value/ABC Beleggingen/JLL</t>
  </si>
  <si>
    <t>De Brauw Blackstone Westbroek</t>
  </si>
  <si>
    <t>parkeergarages</t>
  </si>
  <si>
    <t>Bouwfonds IM</t>
  </si>
  <si>
    <t>Bouwfonds Private Dutch Parking Fund II</t>
  </si>
  <si>
    <t>Colliers International</t>
  </si>
  <si>
    <t>DLA Piper</t>
  </si>
  <si>
    <t>Zaandam</t>
  </si>
  <si>
    <t>Rijder 2</t>
  </si>
  <si>
    <t>CPM Europe</t>
  </si>
  <si>
    <t>USA</t>
  </si>
  <si>
    <t>Annexum</t>
  </si>
  <si>
    <t>Vastgoed Solide Maatschappij</t>
  </si>
  <si>
    <t>participatiefonds</t>
  </si>
  <si>
    <t>Kuijs Reinder Kakes/JLL</t>
  </si>
  <si>
    <t>Trade Park Zuidoost</t>
  </si>
  <si>
    <t>Internos Global Investors</t>
  </si>
  <si>
    <t>Heren2</t>
  </si>
  <si>
    <t>Paulus Potterstraat 28</t>
  </si>
  <si>
    <t>Driessem Beheermaatschappij</t>
  </si>
  <si>
    <t>Van der Linden</t>
  </si>
  <si>
    <t>Broersma Bedrijfsmakelaardij</t>
  </si>
  <si>
    <t>winkelcentrum</t>
  </si>
  <si>
    <t>Hoofddorp</t>
  </si>
  <si>
    <t>Vier Meren</t>
  </si>
  <si>
    <t>Wereldhave</t>
  </si>
  <si>
    <t>beursfonds</t>
  </si>
  <si>
    <t>Unibail-Rodamco</t>
  </si>
  <si>
    <t>Zes miljoen bezoekers per jaar</t>
  </si>
  <si>
    <t>Rotterdam</t>
  </si>
  <si>
    <t>Overschie</t>
  </si>
  <si>
    <t>Achmea Dutch Value Added Residential Partnership</t>
  </si>
  <si>
    <t>Woonstad</t>
  </si>
  <si>
    <t>corporatie</t>
  </si>
  <si>
    <t>DTZ Zadelhoff</t>
  </si>
  <si>
    <t>Van Gendthallen</t>
  </si>
  <si>
    <t>Bugaboo International</t>
  </si>
  <si>
    <t>Stadgenoot</t>
  </si>
  <si>
    <t>Bugaboo</t>
  </si>
  <si>
    <t>Wordt design- en researchcentrum</t>
  </si>
  <si>
    <t>Arnhem</t>
  </si>
  <si>
    <t>Velperweg 18</t>
  </si>
  <si>
    <t>Innova Database</t>
  </si>
  <si>
    <t>DK Makelaars</t>
  </si>
  <si>
    <t>Bilthoven</t>
  </si>
  <si>
    <t>Koperwieklaan 1</t>
  </si>
  <si>
    <t>Koperwieklaan</t>
  </si>
  <si>
    <t>Jekyll Beheer</t>
  </si>
  <si>
    <t>Synchroon</t>
  </si>
  <si>
    <t>Nijland Makelaars</t>
  </si>
  <si>
    <t>Wilhelminaplein 1-40</t>
  </si>
  <si>
    <t>Wilhelminatoren</t>
  </si>
  <si>
    <t>PPF Real Estate Holding</t>
  </si>
  <si>
    <t>Tsjechië</t>
  </si>
  <si>
    <t>Gula International</t>
  </si>
  <si>
    <t>Rechtbank, ABN Amro Bank, TBI Holdings, IMCD Benelux, Van den Herik &amp; Verhulst Advocaten, Tamminga Notariaat</t>
  </si>
  <si>
    <t>NL Real Estate</t>
  </si>
  <si>
    <t>Ploum Lodder Princen</t>
  </si>
  <si>
    <t>Rijswijk/Heerlen</t>
  </si>
  <si>
    <t>Solidiam/Andantino</t>
  </si>
  <si>
    <t>Wynands Loyson Family Office</t>
  </si>
  <si>
    <t>Jones Lang Lasalle</t>
  </si>
  <si>
    <t>Elst</t>
  </si>
  <si>
    <t>Europaplein</t>
  </si>
  <si>
    <t>Pensioenfonds Landbouw</t>
  </si>
  <si>
    <t>RocTerra</t>
  </si>
  <si>
    <t>MBB (Maarsen)</t>
  </si>
  <si>
    <t>Veen (Ermelo)</t>
  </si>
  <si>
    <t>bedrijfscomplex</t>
  </si>
  <si>
    <t>Aploniastraat 14-20</t>
  </si>
  <si>
    <t>Orange Motors</t>
  </si>
  <si>
    <t>TEP III Automotive Holland</t>
  </si>
  <si>
    <t xml:space="preserve">Van Splunter/JLL </t>
  </si>
  <si>
    <t>winkel</t>
  </si>
  <si>
    <t>Helmond</t>
  </si>
  <si>
    <t>Markt 14a</t>
  </si>
  <si>
    <t>Dela Vastgoed</t>
  </si>
  <si>
    <t>Bergopwaarts</t>
  </si>
  <si>
    <t>H&amp;M</t>
  </si>
  <si>
    <t>Bouwaccent</t>
  </si>
  <si>
    <t>in gebouw Calypso</t>
  </si>
  <si>
    <t>Calypso Property bv</t>
  </si>
  <si>
    <t>AH, Bagels &amp; Beans (260 m2)</t>
  </si>
  <si>
    <t>Oss</t>
  </si>
  <si>
    <t>Burchtplein 80</t>
  </si>
  <si>
    <t>Duinweide Investeringen</t>
  </si>
  <si>
    <t>Sonnewijck Vastgoed CV</t>
  </si>
  <si>
    <t>BrabantWonen</t>
  </si>
  <si>
    <t>Albert Heijn, Etos, Gall &amp; Gall, Big Bazar</t>
  </si>
  <si>
    <t>RSP Makelaars</t>
  </si>
  <si>
    <t>De Kwinkelier</t>
  </si>
  <si>
    <t>Real Estate Invest II</t>
  </si>
  <si>
    <t>Kerkebosch Beleggingen</t>
  </si>
  <si>
    <t>Herontwikkeling</t>
  </si>
  <si>
    <t>school</t>
  </si>
  <si>
    <t>Leiden</t>
  </si>
  <si>
    <t>Rapenburg 23</t>
  </si>
  <si>
    <t>Keystone Vastgoed</t>
  </si>
  <si>
    <t>Stichting Regionaal Opleidingencentrum ID College</t>
  </si>
  <si>
    <t>Deloitte Real Estate</t>
  </si>
  <si>
    <t>winkelcentra</t>
  </si>
  <si>
    <t>Mount Kellet Capital Management/Sectie5 Investments</t>
  </si>
  <si>
    <t>US/NL</t>
  </si>
  <si>
    <t>private equity</t>
  </si>
  <si>
    <t>Corio</t>
  </si>
  <si>
    <t>Apeldoorn, Tilburg</t>
  </si>
  <si>
    <t>Amvest IM</t>
  </si>
  <si>
    <t>Amvest Residential Dynamic Fund</t>
  </si>
  <si>
    <t>Wouters Makelaars</t>
  </si>
  <si>
    <t>Middelburg, Voorhout</t>
  </si>
  <si>
    <t>UMW</t>
  </si>
  <si>
    <t>69 units</t>
  </si>
  <si>
    <t>Leemansweg</t>
  </si>
  <si>
    <t>Twins Investments</t>
  </si>
  <si>
    <t>Strijbosch Thunnissen</t>
  </si>
  <si>
    <t>Coolsingel 104</t>
  </si>
  <si>
    <t>Erasmushuis</t>
  </si>
  <si>
    <t>CV Coolsingel 104</t>
  </si>
  <si>
    <t>Groningen</t>
  </si>
  <si>
    <t>LJ Zielstraweg 2</t>
  </si>
  <si>
    <t>Triade</t>
  </si>
  <si>
    <t>Valad Europe</t>
  </si>
  <si>
    <t>woningen/winkels</t>
  </si>
  <si>
    <t>Eindhoven</t>
  </si>
  <si>
    <t>Stratumsedijk 79-99</t>
  </si>
  <si>
    <t>Verschuuren &amp; Schreppers</t>
  </si>
  <si>
    <t>Amstelveen</t>
  </si>
  <si>
    <t>Groenelaan</t>
  </si>
  <si>
    <t>Nationaal Grondbezit (Nagron)</t>
  </si>
  <si>
    <t>Altera Vastgoed</t>
  </si>
  <si>
    <t>Pels Rijcken &amp; Drooglever Fortuijn</t>
  </si>
  <si>
    <t>Kerkrade</t>
  </si>
  <si>
    <t>Tunnelweg 108</t>
  </si>
  <si>
    <t>Boek &amp; Offermans</t>
  </si>
  <si>
    <t>logistiek</t>
  </si>
  <si>
    <t>Oss, Waddinxveen</t>
  </si>
  <si>
    <t>Montea</t>
  </si>
  <si>
    <t>B</t>
  </si>
  <si>
    <t>Wad: Delta Wines, Oss: Vos Logistics</t>
  </si>
  <si>
    <t>Grote Marktstraat/ Wagenhoek</t>
  </si>
  <si>
    <t>Aachener Grundvermögen</t>
  </si>
  <si>
    <t>Movement Real Estate, Van Deursen vastgoed, Built tot Build</t>
  </si>
  <si>
    <t>Marks&amp;Spencer (6500 m2), Zara (5200 m2)</t>
  </si>
  <si>
    <t>kantoren</t>
  </si>
  <si>
    <t>Willemstraat 57 en 59</t>
  </si>
  <si>
    <t>Stichting Palet</t>
  </si>
  <si>
    <t>leeg</t>
  </si>
  <si>
    <t>RSP Makelaars/ERA Makelaardij Plus Eindhoven</t>
  </si>
  <si>
    <t>verzorgingstehuis</t>
  </si>
  <si>
    <t>Amsteldijk 35</t>
  </si>
  <si>
    <t>Amsteldijk</t>
  </si>
  <si>
    <t>Cocon Vastgoed</t>
  </si>
  <si>
    <t>Amsta</t>
  </si>
  <si>
    <t>Holdinga Matthijssen Kraak Notarissen</t>
  </si>
  <si>
    <t>herontwikkeling in 120 sociale huurwoningen</t>
  </si>
  <si>
    <t>Leusden</t>
  </si>
  <si>
    <t>Blekerij/Zeilmakerij</t>
  </si>
  <si>
    <t>Woninstichting Leusden</t>
  </si>
  <si>
    <t>ABC Capital</t>
  </si>
  <si>
    <t>vrije sector</t>
  </si>
  <si>
    <t>Heerlen</t>
  </si>
  <si>
    <t>G/H</t>
  </si>
  <si>
    <t>gemeente Heerlen</t>
  </si>
  <si>
    <t>Maankwartier Heerlen BV</t>
  </si>
  <si>
    <t>misschien UWV (3300 m2), rest door gemeente</t>
  </si>
  <si>
    <t>Sentjens vastgoed</t>
  </si>
  <si>
    <t>Antonie van Leeuwenhoekterrein (RIVM)</t>
  </si>
  <si>
    <t>Bilthoven Biologicals</t>
  </si>
  <si>
    <t>Rijksvastgoed- en ontwikkelingsbedrijf</t>
  </si>
  <si>
    <t>Rijksinstituut voor Volksgezondheid en Milieu (RIVM)</t>
  </si>
  <si>
    <t>RIVM gaat in 2018 weg</t>
  </si>
  <si>
    <t>Hoofdweg 328-336</t>
  </si>
  <si>
    <t>Port Montage</t>
  </si>
  <si>
    <t>Ooms</t>
  </si>
  <si>
    <t>MultiFlex Makelaarsdiensten</t>
  </si>
  <si>
    <t>Utrecht/Nieuwegein</t>
  </si>
  <si>
    <t>Kaap Hoorndreef 52-64/Krijtwal 17-23</t>
  </si>
  <si>
    <t xml:space="preserve">Beryllus (Atlas Invest/ReShape </t>
  </si>
  <si>
    <t>Private belegger</t>
  </si>
  <si>
    <t>C&amp;W</t>
  </si>
  <si>
    <t>Transformatie in woningen</t>
  </si>
  <si>
    <t>Utrecht</t>
  </si>
  <si>
    <t>Oudenoord 390</t>
  </si>
  <si>
    <t>Stichting ROC Midden Nederland</t>
  </si>
  <si>
    <t>Oranjeborch Bedrijfsmakelaars</t>
  </si>
  <si>
    <t>Keizer Karel V Singel 4-10</t>
  </si>
  <si>
    <t>De Roos Groep/ Van der Meeren Groep</t>
  </si>
  <si>
    <t>Merin</t>
  </si>
  <si>
    <t>herontwikkeling naar appartementen</t>
  </si>
  <si>
    <t>Haarlem</t>
  </si>
  <si>
    <t>Harmenjansweg</t>
  </si>
  <si>
    <t>Scheepmakerskwartier</t>
  </si>
  <si>
    <t>De Principaal (De Key)</t>
  </si>
  <si>
    <t>Dura Vermeer Bouw Midden West</t>
  </si>
  <si>
    <t>Overtoomse Veld</t>
  </si>
  <si>
    <t>Van Wijnen</t>
  </si>
  <si>
    <t>&lt;€10 miljoen</t>
  </si>
  <si>
    <t>Daalakkersweg 2</t>
  </si>
  <si>
    <t>Stork complex</t>
  </si>
  <si>
    <t>ABN Amro</t>
  </si>
  <si>
    <t>35% verhuurd</t>
  </si>
  <si>
    <t>Hart van Hoograven</t>
  </si>
  <si>
    <t>De Hoge Dennen Vastgoed</t>
  </si>
  <si>
    <t>CBRE Dutch Retail Fund</t>
  </si>
  <si>
    <t>AH, Etos. Zeeman</t>
  </si>
  <si>
    <t>Lelystad</t>
  </si>
  <si>
    <t>Batavia Stad Outlet Shopping</t>
  </si>
  <si>
    <t>Meyer Bergman</t>
  </si>
  <si>
    <t>NL/UK</t>
  </si>
  <si>
    <t>Freeland Partners</t>
  </si>
  <si>
    <t>Shopping Parks</t>
  </si>
  <si>
    <t>Houthoff Buruma</t>
  </si>
  <si>
    <t>Arhem</t>
  </si>
  <si>
    <t>Mariënburg 12-13</t>
  </si>
  <si>
    <t>is monumentaal pand uit 1760</t>
  </si>
  <si>
    <t>Gemeente Arnhem</t>
  </si>
  <si>
    <t>Capelle aan den Ijssel</t>
  </si>
  <si>
    <t>De Koperwiek</t>
  </si>
  <si>
    <t>Van der Vorm Vastgoed</t>
  </si>
  <si>
    <t>winkels/woningen</t>
  </si>
  <si>
    <t>Velp</t>
  </si>
  <si>
    <t>Velperbroek</t>
  </si>
  <si>
    <t>Bouwfonds Ontwikkeling</t>
  </si>
  <si>
    <t xml:space="preserve">Eerbeek </t>
  </si>
  <si>
    <t>Stuijvenburchstraat 153</t>
  </si>
  <si>
    <t>Beleggingspanden.nl</t>
  </si>
  <si>
    <t>Blaak 16</t>
  </si>
  <si>
    <t>MPC Capital Nederland/Kadans Vastgoed</t>
  </si>
  <si>
    <t>IVG</t>
  </si>
  <si>
    <t>Rechtstaete/Boekel De Nerée</t>
  </si>
  <si>
    <t>Colliers International/CBRE</t>
  </si>
  <si>
    <t>Spijkenisse</t>
  </si>
  <si>
    <t>Nieuwstraat</t>
  </si>
  <si>
    <t>City Plaza</t>
  </si>
  <si>
    <t>Optare Rei</t>
  </si>
  <si>
    <t>Prodomus</t>
  </si>
  <si>
    <t>Albert Heijn (nieuw 10-jarig huurcontract)</t>
  </si>
  <si>
    <t>WPM Development</t>
  </si>
  <si>
    <t>winkelcentrum/parkeergarage/woningen</t>
  </si>
  <si>
    <t>De Lier</t>
  </si>
  <si>
    <t>De Winkelier</t>
  </si>
  <si>
    <t>Waaijer Projectrealisatie/MKB Vastgoed Plan</t>
  </si>
  <si>
    <t>Projectfase</t>
  </si>
  <si>
    <t>Leidsche Rijn</t>
  </si>
  <si>
    <t>Hoge Weide</t>
  </si>
  <si>
    <t>Heembouw Wonen</t>
  </si>
  <si>
    <t>distributiecentra</t>
  </si>
  <si>
    <t>Roosendaal, Tilburg, Wijchen</t>
  </si>
  <si>
    <t>Blackstone Real Estate Partners Europe IV </t>
  </si>
  <si>
    <t>US</t>
  </si>
  <si>
    <t>CBRE GI European Industrial Fund</t>
  </si>
  <si>
    <t xml:space="preserve">JLL </t>
  </si>
  <si>
    <t>Strijkijzer</t>
  </si>
  <si>
    <t>Bouwfonds European Residential Fund</t>
  </si>
  <si>
    <t>Stebru</t>
  </si>
  <si>
    <t>Nieuwkoop</t>
  </si>
  <si>
    <t>Buytewech-Oost</t>
  </si>
  <si>
    <t>Aan de Stegge Roosendaal</t>
  </si>
  <si>
    <t>distributiecentrum</t>
  </si>
  <si>
    <t>ja (één van de zeven)</t>
  </si>
  <si>
    <t>Venlo</t>
  </si>
  <si>
    <t>Columbusweg 33a</t>
  </si>
  <si>
    <t>Prologis</t>
  </si>
  <si>
    <t>Schroders</t>
  </si>
  <si>
    <t>Pelican Portfolio</t>
  </si>
  <si>
    <t>JLL/CBRE</t>
  </si>
  <si>
    <t>Clifford Chance</t>
  </si>
  <si>
    <t>Amundsenweg 2</t>
  </si>
  <si>
    <t>ja (vijf van de zeven panden)</t>
  </si>
  <si>
    <t>Rotterdam, Roosendaal, Born, Eindhoven en Breda</t>
  </si>
  <si>
    <t xml:space="preserve">Apeldoorn </t>
  </si>
  <si>
    <t>Kanaalstraat 9-17</t>
  </si>
  <si>
    <t>Spoorwegpensioenfonds</t>
  </si>
  <si>
    <t>Rodenburg Bedrijfsmakelaars</t>
  </si>
  <si>
    <t>Deels transformatie naar 39 woningen</t>
  </si>
  <si>
    <t>De Hallen Noord</t>
  </si>
  <si>
    <t>Delfzijl</t>
  </si>
  <si>
    <t>Gevelsteen 12</t>
  </si>
  <si>
    <t>Vleuten, Badhoevedorp, Eindhoven, Zeist, Oisterwijk, Rosmalen en Etten-Leur</t>
  </si>
  <si>
    <t>Westzeedijk 387</t>
  </si>
  <si>
    <t>Douanekantoor</t>
  </si>
  <si>
    <t>Accresco</t>
  </si>
  <si>
    <t xml:space="preserve">Rijksvastgoed- en Ontwikkelingsbedrijf (RVOB) </t>
  </si>
  <si>
    <t>Transformatie naar 142 woningen</t>
  </si>
  <si>
    <t xml:space="preserve">Voorburg </t>
  </si>
  <si>
    <t>Prinses Beatrixlaan 428</t>
  </si>
  <si>
    <t xml:space="preserve">Schouten &amp; De Jong </t>
  </si>
  <si>
    <t>Transformatie naar 200 woningen</t>
  </si>
  <si>
    <t>Zwolle</t>
  </si>
  <si>
    <t>Hoekerweg 9</t>
  </si>
  <si>
    <t>Green Properties</t>
  </si>
  <si>
    <t>Syntus</t>
  </si>
  <si>
    <t>Basis Bedrijfshuisvesting</t>
  </si>
  <si>
    <t>Almelo</t>
  </si>
  <si>
    <t>Schuilenburglaan</t>
  </si>
  <si>
    <t>Boers&amp;Lem Vastgoedconsultants/CBRE</t>
  </si>
  <si>
    <t>Gildemeestersplein 1</t>
  </si>
  <si>
    <t>Rijkswaterstaattoren</t>
  </si>
  <si>
    <t>St. Studentenhuisvesting Nijmegen (SSHN)</t>
  </si>
  <si>
    <t>Lidmar Properties</t>
  </si>
  <si>
    <t>Transformatie naar 300 woningen</t>
  </si>
  <si>
    <t>kantoor/winkels/woningen</t>
  </si>
  <si>
    <t>New Babylon</t>
  </si>
  <si>
    <t>Propertize</t>
  </si>
  <si>
    <t>Fortress</t>
  </si>
  <si>
    <t xml:space="preserve">Bank neemt andere 50% over </t>
  </si>
  <si>
    <t>klooster</t>
  </si>
  <si>
    <t>Noordwijkerhout</t>
  </si>
  <si>
    <t>Langevelderweg 27</t>
  </si>
  <si>
    <t>Bavocomplex</t>
  </si>
  <si>
    <t>Rivierduinen</t>
  </si>
  <si>
    <t>woning</t>
  </si>
  <si>
    <t xml:space="preserve">Rotterdam </t>
  </si>
  <si>
    <t>De Vliegerstraat 34</t>
  </si>
  <si>
    <t>Zoetermeer</t>
  </si>
  <si>
    <t>pensioenfonds?</t>
  </si>
  <si>
    <t>Vijzelstraat 66-80</t>
  </si>
  <si>
    <t>Prins en Keizer</t>
  </si>
  <si>
    <t>HIH Global Invest</t>
  </si>
  <si>
    <t>Borghese Real Estate, Keystone Vastgoed en COD</t>
  </si>
  <si>
    <t>Spaces, Stek Advocaten, Micompany, Randstad Nederland</t>
  </si>
  <si>
    <t>DRS Makelaars</t>
  </si>
  <si>
    <t>CMS Derks Star Busmann</t>
  </si>
  <si>
    <t>Bussum</t>
  </si>
  <si>
    <t>Nieuwe Brink 10</t>
  </si>
  <si>
    <t>Partner &amp; Partner Vastgoed</t>
  </si>
  <si>
    <t>Redevco Nederland</t>
  </si>
  <si>
    <t>C&amp;A en Paul Noyen</t>
  </si>
  <si>
    <t>DSGN Vastgoed</t>
  </si>
  <si>
    <t>SuperVastgoed makelaardij</t>
  </si>
  <si>
    <t>Pontsteigergebouw</t>
  </si>
  <si>
    <t>Bouwinvest</t>
  </si>
  <si>
    <t>Bouwinvest Dutch Institutional Residential Fund</t>
  </si>
  <si>
    <t>Dura Vermeer + MJ de Nijs</t>
  </si>
  <si>
    <t>oplevering in nov 2017</t>
  </si>
  <si>
    <t>Schijndel</t>
  </si>
  <si>
    <t>Van Leeuwenhoekweg 38</t>
  </si>
  <si>
    <t>Hovu Vleeshandel</t>
  </si>
  <si>
    <t>Vion</t>
  </si>
  <si>
    <t>HRS Bedrijfsmakelaars</t>
  </si>
  <si>
    <t>Koninginnegracht 44, 45, 46</t>
  </si>
  <si>
    <t>Nijkerk Holding</t>
  </si>
  <si>
    <t>Stichting Levi Lassen</t>
  </si>
  <si>
    <t>Canopy Investments</t>
  </si>
  <si>
    <t>Jacobus Recourt Bedrijfsmakelaars</t>
  </si>
  <si>
    <t>Ziekenhuis</t>
  </si>
  <si>
    <t>Olympiaweg 324, 340 en 350</t>
  </si>
  <si>
    <t>St. Clara Ziekenhuis</t>
  </si>
  <si>
    <t>Sociale Werkvoorziening Zuidholland</t>
  </si>
  <si>
    <t>Stichting Maasstad Ziekenhuis</t>
  </si>
  <si>
    <t>De Mik Bedrijfshuisvesting</t>
  </si>
  <si>
    <t>volledige sloop</t>
  </si>
  <si>
    <t>distributecentrum</t>
  </si>
  <si>
    <t>Columbusstraat 22-26</t>
  </si>
  <si>
    <t>Inter-Sprint</t>
  </si>
  <si>
    <t>Braroo Beheer</t>
  </si>
  <si>
    <t xml:space="preserve">ja </t>
  </si>
  <si>
    <t xml:space="preserve">Divers </t>
  </si>
  <si>
    <t>Maplewood International</t>
  </si>
  <si>
    <t>CAN</t>
  </si>
  <si>
    <t>54% financiering</t>
  </si>
  <si>
    <t>R&amp;D</t>
  </si>
  <si>
    <t>Drunen</t>
  </si>
  <si>
    <t>R&amp;D Research Center</t>
  </si>
  <si>
    <t>WP Carey</t>
  </si>
  <si>
    <t>Cap 17 Global</t>
  </si>
  <si>
    <t>M&amp; Development</t>
  </si>
  <si>
    <t>Wärtsilä</t>
  </si>
  <si>
    <t>3stone Real Estate</t>
  </si>
  <si>
    <t>Sité Woondiensten</t>
  </si>
  <si>
    <t>Vestia</t>
  </si>
  <si>
    <t>Leidschendam</t>
  </si>
  <si>
    <t>Eglantierhof</t>
  </si>
  <si>
    <t>V&amp;D pand</t>
  </si>
  <si>
    <t>F/N</t>
  </si>
  <si>
    <t>V&amp;D</t>
  </si>
  <si>
    <t>winkels</t>
  </si>
  <si>
    <t>divers</t>
  </si>
  <si>
    <t>Taurusavenue 111</t>
  </si>
  <si>
    <t>AM Alpha Immobilien</t>
  </si>
  <si>
    <t>OVG/Triodos Ventures</t>
  </si>
  <si>
    <t>TNT</t>
  </si>
  <si>
    <t>woon/winkel</t>
  </si>
  <si>
    <t xml:space="preserve">Nijkerk </t>
  </si>
  <si>
    <t>Verlaat 9-9a</t>
  </si>
  <si>
    <t xml:space="preserve">Beleggingspanden.nl </t>
  </si>
  <si>
    <t xml:space="preserve">Amersfoort </t>
  </si>
  <si>
    <t>Amsterdamseweg 41</t>
  </si>
  <si>
    <t>De Lange Bouw- en Ontwikkeling</t>
  </si>
  <si>
    <t>Fortis Vastgoedlease</t>
  </si>
  <si>
    <t>Comma Vastgoed/BNP Paribas Real Estate</t>
  </si>
  <si>
    <t>Ito en SOM</t>
  </si>
  <si>
    <t>Commerz Real</t>
  </si>
  <si>
    <t>Houthoff Buruma o.a.</t>
  </si>
  <si>
    <t>BNP Paribas REIM Germany</t>
  </si>
  <si>
    <t>Duits pensioenfonds</t>
  </si>
  <si>
    <t>Bedrijfstakpensioenfonds Detailhandel</t>
  </si>
  <si>
    <t>Verlaat 9</t>
  </si>
  <si>
    <t>Waddinxveen/Hoofddorp</t>
  </si>
  <si>
    <t>VSN</t>
  </si>
  <si>
    <t>fondsaanbieder</t>
  </si>
  <si>
    <t>gepland 2000 m2 commerciële functies</t>
  </si>
  <si>
    <t>gepland 500</t>
  </si>
  <si>
    <t>Zijdebalen</t>
  </si>
  <si>
    <t>Hurks en Van Wijnen</t>
  </si>
  <si>
    <t>VOF Madevin Zijdebalen</t>
  </si>
  <si>
    <t xml:space="preserve">winkels </t>
  </si>
  <si>
    <t>Heiligeweg43-45, Leidsestraat 63 en 79</t>
  </si>
  <si>
    <t>Kroonenberg Groep</t>
  </si>
  <si>
    <t>Raak Amsterdam. NZA New Zealand Auckland Store</t>
  </si>
  <si>
    <t>McDevitt Company</t>
  </si>
  <si>
    <t>Brickstone Re-tail</t>
  </si>
  <si>
    <t>Van Heenvlietlaand 220</t>
  </si>
  <si>
    <t>Bouwfonds European Student Housing Fund</t>
  </si>
  <si>
    <t>Amsterdam City Pads</t>
  </si>
  <si>
    <t>Kondor Wessels</t>
  </si>
  <si>
    <t xml:space="preserve">Tilburg </t>
  </si>
  <si>
    <t>Meelstraat 93</t>
  </si>
  <si>
    <t>Diemen</t>
  </si>
  <si>
    <t>Wildenborch 2</t>
  </si>
  <si>
    <t>Snippe Projecten BV</t>
  </si>
  <si>
    <t>Porto Kali Kantoren 12 CV</t>
  </si>
  <si>
    <t xml:space="preserve">Van Dijk &amp; Ten Cate </t>
  </si>
  <si>
    <t xml:space="preserve">Bilfinger Real Estate </t>
  </si>
  <si>
    <t>Heerjansdam</t>
  </si>
  <si>
    <t>Kromme Nering 24</t>
  </si>
  <si>
    <t>Willem Barentzstraat 57</t>
  </si>
  <si>
    <t>Hellendoorn</t>
  </si>
  <si>
    <t>Doldersum</t>
  </si>
  <si>
    <t>JLL</t>
  </si>
  <si>
    <t xml:space="preserve">Nijmegen </t>
  </si>
  <si>
    <t>Bijsterhuizen 1111</t>
  </si>
  <si>
    <t>ASRock Europe</t>
  </si>
  <si>
    <t>Currie European Transport</t>
  </si>
  <si>
    <t>Zevenaar</t>
  </si>
  <si>
    <t>Edisonstraat 84</t>
  </si>
  <si>
    <t>Carlisle</t>
  </si>
  <si>
    <t>Strijbosch Thunnissen/CBRE</t>
  </si>
  <si>
    <t>Baker &amp; McKenzie</t>
  </si>
  <si>
    <t>Schiphol</t>
  </si>
  <si>
    <t>Fokker DC 4</t>
  </si>
  <si>
    <t>ProLogis Targeted Europe Logistics Fund (PTELF)</t>
  </si>
  <si>
    <t>Anthony Fokker Business Park CV</t>
  </si>
  <si>
    <t>Tilburg</t>
  </si>
  <si>
    <t>WDP</t>
  </si>
  <si>
    <t>Bakker Logistiek (12 jaar)</t>
  </si>
  <si>
    <t>Venray</t>
  </si>
  <si>
    <t>CEVA Logistics</t>
  </si>
  <si>
    <t>Witte Dame</t>
  </si>
  <si>
    <t>Profinn</t>
  </si>
  <si>
    <t>Design Academy en Openbare Bibliotheek</t>
  </si>
  <si>
    <t>kantoor/winkel</t>
  </si>
  <si>
    <t>1000 Mahlerlaan</t>
  </si>
  <si>
    <t>Chanel</t>
  </si>
  <si>
    <t>F</t>
  </si>
  <si>
    <t>G&amp;S Vastgoed</t>
  </si>
  <si>
    <t>Chanel (1350 m2), Egon Zehnder (2700 m2)</t>
  </si>
  <si>
    <t>Van Gool Elburg</t>
  </si>
  <si>
    <t>NautaDutilh</t>
  </si>
  <si>
    <t>Roosendaal</t>
  </si>
  <si>
    <t>De Roselaar</t>
  </si>
  <si>
    <t>C&amp;A, Miss Etam, Bristol</t>
  </si>
  <si>
    <t>Uden</t>
  </si>
  <si>
    <t xml:space="preserve">Pastoor Spieringsstraat </t>
  </si>
  <si>
    <t>WJ Doorn</t>
  </si>
  <si>
    <t>Pels Rijcken Doogleever Fortuijn</t>
  </si>
  <si>
    <t>Westzeedijk 116</t>
  </si>
  <si>
    <t>Het Posthuis</t>
  </si>
  <si>
    <t>Biezen &amp; Van Herk Vastgoed</t>
  </si>
  <si>
    <t>Stichting Exodus Zuid Holland Zuid</t>
  </si>
  <si>
    <t>Ooms Makelaars</t>
  </si>
  <si>
    <t>hotel</t>
  </si>
  <si>
    <t>Gorssel</t>
  </si>
  <si>
    <t>De Roskam</t>
  </si>
  <si>
    <t>Hans Melchers</t>
  </si>
  <si>
    <t>Curator van Ger Visser Eurocommerce</t>
  </si>
  <si>
    <t>voor Museum voor Modern Realisme</t>
  </si>
  <si>
    <t>Gustave Mahlerlaan</t>
  </si>
  <si>
    <t>1000 Mahler</t>
  </si>
  <si>
    <t>FR</t>
  </si>
  <si>
    <t>Egon Zehnder</t>
  </si>
  <si>
    <t xml:space="preserve">Roosendaal </t>
  </si>
  <si>
    <t>Redevco</t>
  </si>
  <si>
    <t>C&amp;A, Bristol, Miss Etam</t>
  </si>
  <si>
    <t>Veenendaal</t>
  </si>
  <si>
    <t>De Reunie</t>
  </si>
  <si>
    <t>Patrimonium Woonstichting</t>
  </si>
  <si>
    <t>VolkerWessels Vastgoed</t>
  </si>
  <si>
    <t>bedrijfsverzamelgebouw</t>
  </si>
  <si>
    <t>Zernikepark 6-8</t>
  </si>
  <si>
    <t>KRE Vastgoed</t>
  </si>
  <si>
    <t>curator TCN</t>
  </si>
  <si>
    <t>curator</t>
  </si>
  <si>
    <t>Solenne, Synspec, Cliq Swiss Tech en Syncom</t>
  </si>
  <si>
    <t>Equinox portefeuille</t>
  </si>
  <si>
    <t>Valad Europe, Angelo, Gordon &amp; Co</t>
  </si>
  <si>
    <t>Equinox</t>
  </si>
  <si>
    <t>o.a. RGD, Regus, Jeugdzorg</t>
  </si>
  <si>
    <t>MVGM Kantorenmanagement</t>
  </si>
  <si>
    <t>Hobbemastraat 14</t>
  </si>
  <si>
    <t>Coster Diamonds</t>
  </si>
  <si>
    <t>Nedstede Monumenten</t>
  </si>
  <si>
    <t>Appelhoven</t>
  </si>
  <si>
    <t>Made</t>
  </si>
  <si>
    <t>Pastoriestraat 3</t>
  </si>
  <si>
    <t>AM Real Estate Development</t>
  </si>
  <si>
    <t>Capgemini</t>
  </si>
  <si>
    <t>DTZ Zadelhoff/3stone Real Estate</t>
  </si>
  <si>
    <t>Singel 264, Herengracht 376</t>
  </si>
  <si>
    <t> Zuider Vastgoed, Van der Zwan Vastgoed en J. Bakker Holding</t>
  </si>
  <si>
    <t>WPG Uitgeverijen</t>
  </si>
  <si>
    <t>Breda</t>
  </si>
  <si>
    <t>Chasséveld 15d-g</t>
  </si>
  <si>
    <t>Het Turfschip</t>
  </si>
  <si>
    <t>Hotel Technology Partners (HTCP)</t>
  </si>
  <si>
    <t>WSG</t>
  </si>
  <si>
    <t>Itesso (dochter HTCP) + HTCP</t>
  </si>
  <si>
    <t>Elementenstraat 25 en Isolatorweg 36</t>
  </si>
  <si>
    <t>Stichting Nachtlab</t>
  </si>
  <si>
    <t>Vendelier 8</t>
  </si>
  <si>
    <t>Voormalig IBIS hotel</t>
  </si>
  <si>
    <t>Accor</t>
  </si>
  <si>
    <t>hotelbelegger</t>
  </si>
  <si>
    <t>Doldersum Vastgoed</t>
  </si>
  <si>
    <t>Invast Hotels</t>
  </si>
  <si>
    <t>Soest</t>
  </si>
  <si>
    <t>Koninsgweg 28/Belvedèreweg 8</t>
  </si>
  <si>
    <t>Ballast Nedam</t>
  </si>
  <si>
    <t>Comma Vastgoed?Molenbeek Makelaars</t>
  </si>
  <si>
    <t>Damsigt</t>
  </si>
  <si>
    <t>Maatschap Damsigt</t>
  </si>
  <si>
    <t>VolkerWessels Vastgoed/Green development</t>
  </si>
  <si>
    <t>Deutsche Hypo</t>
  </si>
  <si>
    <t>Wolphaertsbocht 126</t>
  </si>
  <si>
    <t>supermarkt</t>
  </si>
  <si>
    <t>Hengelo</t>
  </si>
  <si>
    <t>Oude Molenweg 40</t>
  </si>
  <si>
    <t>Heeneman &amp; Partners</t>
  </si>
  <si>
    <t>Supermarktfonds.nl</t>
  </si>
  <si>
    <t>Emté</t>
  </si>
  <si>
    <t>Van Gorkom Partners Retail</t>
  </si>
  <si>
    <t>Snelder Zijlstra</t>
  </si>
  <si>
    <t>Harderwijk</t>
  </si>
  <si>
    <t>Hercuton</t>
  </si>
  <si>
    <t>Alcoa</t>
  </si>
  <si>
    <t>AKD</t>
  </si>
  <si>
    <t>gereed medio 2015</t>
  </si>
  <si>
    <t>Johannes Vermeerstraat/Honthorststraat</t>
  </si>
  <si>
    <t>Sis PropCO</t>
  </si>
  <si>
    <t>hotels (19 stuks)</t>
  </si>
  <si>
    <t>hotelexploitant</t>
  </si>
  <si>
    <t>Moor Park Funds</t>
  </si>
  <si>
    <t>GB</t>
  </si>
  <si>
    <t>Hogan Lovells</t>
  </si>
  <si>
    <t>Rosmolenwijk</t>
  </si>
  <si>
    <t>Parteon</t>
  </si>
  <si>
    <t xml:space="preserve">Zeist </t>
  </si>
  <si>
    <t>Huis ter Heideweg 30-40</t>
  </si>
  <si>
    <t>Ijmuiden</t>
  </si>
  <si>
    <t>Velserduinplein 7</t>
  </si>
  <si>
    <t>100% verhuurd</t>
  </si>
  <si>
    <t>Provenierssingel 14a en b</t>
  </si>
  <si>
    <t>bedrijfsruimte (7 objecten)</t>
  </si>
  <si>
    <t>MBay Netherlands (Bayside Capital en M7 Real Estate)</t>
  </si>
  <si>
    <t>Rynda/Private beleggers</t>
  </si>
  <si>
    <t>Savills en Cortona</t>
  </si>
  <si>
    <t>Boekel De Nerée</t>
  </si>
  <si>
    <t>Andantino</t>
  </si>
  <si>
    <t>Kon. Julianaplein</t>
  </si>
  <si>
    <t>Bellevue</t>
  </si>
  <si>
    <t>Staedion</t>
  </si>
  <si>
    <t>Bellevue CV (ING RE en AM)</t>
  </si>
  <si>
    <t>Round Hill Capital</t>
  </si>
  <si>
    <t>CBRE Dutch Residential Fund</t>
  </si>
  <si>
    <t>Van Dijk &amp; Ten Cate</t>
  </si>
  <si>
    <t>NieuwKuijk</t>
  </si>
  <si>
    <t>Hopbrouwer 9</t>
  </si>
  <si>
    <t>T&amp;T RVS Service</t>
  </si>
  <si>
    <t>Dr. Stolteweg 86-94</t>
  </si>
  <si>
    <t>Porto Kali Kantoren 7</t>
  </si>
  <si>
    <t>KroeseTempert/Bilfinger Real Estate</t>
  </si>
  <si>
    <t>Gennep</t>
  </si>
  <si>
    <t>Nebuvast</t>
  </si>
  <si>
    <t>Aldi</t>
  </si>
  <si>
    <t>Boschdijk 7-21</t>
  </si>
  <si>
    <t>Footen &amp; Reijs Vastgoed</t>
  </si>
  <si>
    <t>Bilfinger Real Estate</t>
  </si>
  <si>
    <t>winkel/woningen</t>
  </si>
  <si>
    <t>Poortstraat 75a</t>
  </si>
  <si>
    <t>Zwijndrecht</t>
  </si>
  <si>
    <t>Mandenmakersstraat 11</t>
  </si>
  <si>
    <t>Tres Invest</t>
  </si>
  <si>
    <t>De Mik</t>
  </si>
  <si>
    <t>Apeldoorn</t>
  </si>
  <si>
    <t>Hampshire Hotel Apeldoorn</t>
  </si>
  <si>
    <t>Fletcher Hotels</t>
  </si>
  <si>
    <t>Gelieerd aan Eurocommerce</t>
  </si>
  <si>
    <t>Wordt 62e hotel van Fletcher</t>
  </si>
  <si>
    <t>Vlaardingen</t>
  </si>
  <si>
    <t>Van Linden van den Heuvelsingel 8-28</t>
  </si>
  <si>
    <t>Haarlerbergpark</t>
  </si>
  <si>
    <t>ING Bank</t>
  </si>
  <si>
    <t>Cisco Systems</t>
  </si>
  <si>
    <t>ING neemt zelf 24.500 m2 in gebruik</t>
  </si>
  <si>
    <t xml:space="preserve">Arnhem </t>
  </si>
  <si>
    <t>Schuytgraaf</t>
  </si>
  <si>
    <t>Reinbouw bv</t>
  </si>
  <si>
    <t>maart 2015 opgeleverd</t>
  </si>
  <si>
    <t>negen objecten</t>
  </si>
  <si>
    <t>Bayside capital</t>
  </si>
  <si>
    <t>MBay Light Industrial</t>
  </si>
  <si>
    <t>Kloosterstraat 28-30</t>
  </si>
  <si>
    <t>Verwerstraat 65</t>
  </si>
  <si>
    <t>Kremerstraat 1c-3</t>
  </si>
  <si>
    <t>Magistratenlaan 116-132</t>
  </si>
  <si>
    <t>APF International</t>
  </si>
  <si>
    <t>Vastgoed CV APF XVI</t>
  </si>
  <si>
    <t>Ontw. Maatschappij Paleiskwartier</t>
  </si>
  <si>
    <t>Enexis</t>
  </si>
  <si>
    <t>Berlin Hyp</t>
  </si>
  <si>
    <t>Rusland 17</t>
  </si>
  <si>
    <t>Radisson Blu</t>
  </si>
  <si>
    <t>UniInstitutional European Real Estate fund</t>
  </si>
  <si>
    <t>Hibernia Wordlwide Hotels Investment Fund</t>
  </si>
  <si>
    <t>CBRE/Savills</t>
  </si>
  <si>
    <t>Lexence</t>
  </si>
  <si>
    <t>Hansteen Holdings</t>
  </si>
  <si>
    <t>VK</t>
  </si>
  <si>
    <t>Lancelot Land</t>
  </si>
  <si>
    <t>overname onderpand van leningportefeuille die Hansteen al in 2013 overnam</t>
  </si>
  <si>
    <t>parkeergarage</t>
  </si>
  <si>
    <t>Noorderbeekdwarsstraat 172-202</t>
  </si>
  <si>
    <t>Fred.Roeskestraat</t>
  </si>
  <si>
    <t>Amvest</t>
  </si>
  <si>
    <t>Amvest Residential Core Fund</t>
  </si>
  <si>
    <t>ProVast</t>
  </si>
  <si>
    <t>Houtlaan 20,30,40</t>
  </si>
  <si>
    <t>De Havenbaron</t>
  </si>
  <si>
    <t>Moervast Transformations</t>
  </si>
  <si>
    <t>Van Splunter</t>
  </si>
  <si>
    <t>ja (onderdeel ervan)</t>
  </si>
  <si>
    <t>Celsiusweg 18-20 en 66</t>
  </si>
  <si>
    <t>Logicor</t>
  </si>
  <si>
    <t>SEB Investment GmbH</t>
  </si>
  <si>
    <t>NO</t>
  </si>
  <si>
    <t>Enschede</t>
  </si>
  <si>
    <t>Gronausestraat</t>
  </si>
  <si>
    <t>Miro Center</t>
  </si>
  <si>
    <t>HB Capital</t>
  </si>
  <si>
    <t>Blokvast XXIII</t>
  </si>
  <si>
    <t>Ahold</t>
  </si>
  <si>
    <t>AH XL, Big Bazar, Etos, Blokker Tuin, Xenos, Bart Smit, Gall &amp; Gall, C&amp;A, Zeeman, Jysk</t>
  </si>
  <si>
    <t>Soesterweg 151</t>
  </si>
  <si>
    <t>Heemraadssingel 206, 208, 210</t>
  </si>
  <si>
    <t>Hagendoorn NVM Makelaardij</t>
  </si>
  <si>
    <t>transformatie leeg kantoor naar woningen</t>
  </si>
  <si>
    <t>Zeist, Huizen, Utrecht</t>
  </si>
  <si>
    <t>Züblin Real Estate</t>
  </si>
  <si>
    <t>CH</t>
  </si>
  <si>
    <t>statement real estate</t>
  </si>
  <si>
    <t>Kortenaerkade 1</t>
  </si>
  <si>
    <t>Provast</t>
  </si>
  <si>
    <t>Value Added Residential Partnership</t>
  </si>
  <si>
    <t>ZZDP Architecten</t>
  </si>
  <si>
    <t>vier units</t>
  </si>
  <si>
    <t>Amsterdam, Diemen</t>
  </si>
  <si>
    <t>Jan Evertsenstraat (A'dam), Hermelijnvlinder (Diemen)</t>
  </si>
  <si>
    <t>Valkering &amp; Co</t>
  </si>
  <si>
    <t>Colliers International (Diemen) en Valkering &amp; Co</t>
  </si>
  <si>
    <t>Henley360 (jv Frank en Kevin Oppenheim)</t>
  </si>
  <si>
    <t>Belfor, Pipelife, Gamma, Zadkine</t>
  </si>
  <si>
    <t>City Prince</t>
  </si>
  <si>
    <t>Era Contour</t>
  </si>
  <si>
    <t>Rosmalen</t>
  </si>
  <si>
    <t>Mercure Hotel</t>
  </si>
  <si>
    <t>Mercure</t>
  </si>
  <si>
    <t>Johan de Wittlaan 32</t>
  </si>
  <si>
    <t>CK Capital Partners/Monarch Alternative Capital</t>
  </si>
  <si>
    <t>Den Haag Fonds GmbH &amp; Co Zweite Kommanditgesellschaft für geschlossene Immobilienfonds in den Niederlanden</t>
  </si>
  <si>
    <t>OPCW</t>
  </si>
  <si>
    <t>HMK Notarissen</t>
  </si>
  <si>
    <t>Allen &amp;Overy</t>
  </si>
  <si>
    <t>NDSM-plein</t>
  </si>
  <si>
    <t>De Smederij</t>
  </si>
  <si>
    <t>Harvest &amp; Milten</t>
  </si>
  <si>
    <t>Mediawharf Monumenten</t>
  </si>
  <si>
    <t>Greenpeace, Pernod Ricard, Brooklyn Hotel en Emolife</t>
  </si>
  <si>
    <t>Rechtstaete</t>
  </si>
  <si>
    <t>Triodos Bank</t>
  </si>
  <si>
    <t>verpleeghuis</t>
  </si>
  <si>
    <t>Lage Vuursche</t>
  </si>
  <si>
    <t>Sint Elisabeth Verpleeghuis</t>
  </si>
  <si>
    <t>Stichting Zorgpalet Baarn-Soest</t>
  </si>
  <si>
    <t>zorginstelling</t>
  </si>
  <si>
    <t>Onze Lieve Vrouwe Stichting</t>
  </si>
  <si>
    <t>Ans de Wijn</t>
  </si>
  <si>
    <t>Built to Build</t>
  </si>
  <si>
    <t>nog niet bekend</t>
  </si>
  <si>
    <t>Dekkers Real Estate Advisory, CBRE</t>
  </si>
  <si>
    <t>easyHotel rotterdam City</t>
  </si>
  <si>
    <t>DanZep</t>
  </si>
  <si>
    <t>Jan Ultee</t>
  </si>
  <si>
    <t xml:space="preserve">kantoor </t>
  </si>
  <si>
    <t>Thomans R. Malthusstraat</t>
  </si>
  <si>
    <t>Castor Westgate</t>
  </si>
  <si>
    <t>PwC</t>
  </si>
  <si>
    <t>Nuenen</t>
  </si>
  <si>
    <t>Woonbedrijf</t>
  </si>
  <si>
    <t>Bouw vanaf eind 2014</t>
  </si>
  <si>
    <t>brouwerij</t>
  </si>
  <si>
    <t>Maastricht</t>
  </si>
  <si>
    <t>Mulleners Vastgoed</t>
  </si>
  <si>
    <t>Servatius</t>
  </si>
  <si>
    <t>Lone Star</t>
  </si>
  <si>
    <t>Lone Star Real Estate Fund III</t>
  </si>
  <si>
    <t>CBRE GI Dutch Office Fund</t>
  </si>
  <si>
    <t>Loyens &amp; Loeff/De Brauw Blackstone Westbroek</t>
  </si>
  <si>
    <t>CBRE/JLL/DTZ Zadelhoff</t>
  </si>
  <si>
    <t>Rosmolenplein 23</t>
  </si>
  <si>
    <t>Reactorweg/Kobaltweg</t>
  </si>
  <si>
    <t>lage Weide</t>
  </si>
  <si>
    <t>Levema Beheer</t>
  </si>
  <si>
    <t>Ontwikkelingsmaatschappij Utrecht (NV OMU)</t>
  </si>
  <si>
    <t xml:space="preserve">Herontwikkeling </t>
  </si>
  <si>
    <t>Frans Bekkerstraat 72B</t>
  </si>
  <si>
    <t>Wassenaar</t>
  </si>
  <si>
    <t>Europaschool</t>
  </si>
  <si>
    <t>Kronenburgsingel 8 en 12</t>
  </si>
  <si>
    <t>Strijbosch Thunnissen/DTZ Zadelhoff</t>
  </si>
  <si>
    <t>Renovatie</t>
  </si>
  <si>
    <t>Kop Gildenkwartier</t>
  </si>
  <si>
    <t>De Alliantie</t>
  </si>
  <si>
    <t>Latei</t>
  </si>
  <si>
    <t>Van Bekkum</t>
  </si>
  <si>
    <t>Sluijmer en Van Leeuwen</t>
  </si>
  <si>
    <t>Cadenza</t>
  </si>
  <si>
    <t>De Goede Woning</t>
  </si>
  <si>
    <t>Jongerenwoningen</t>
  </si>
  <si>
    <t>Certitudo Capital</t>
  </si>
  <si>
    <t>ontwikkelaar/belegger</t>
  </si>
  <si>
    <t>RGD</t>
  </si>
  <si>
    <t>Herontwikkeling naar appartementen</t>
  </si>
  <si>
    <t>Mathildelaan</t>
  </si>
  <si>
    <t>Foolen &amp; Reijs Vastgoed</t>
  </si>
  <si>
    <t>Philips</t>
  </si>
  <si>
    <t>Den Haag/Westland</t>
  </si>
  <si>
    <t>Arcade</t>
  </si>
  <si>
    <t>grond</t>
  </si>
  <si>
    <t>Eemshavenweg 70</t>
  </si>
  <si>
    <t>DHG</t>
  </si>
  <si>
    <t>ArcelorMittal</t>
  </si>
  <si>
    <t>Deventer</t>
  </si>
  <si>
    <t>TD Terrein</t>
  </si>
  <si>
    <t>Lokin Tamse</t>
  </si>
  <si>
    <t>Fonds Oost Nederland</t>
  </si>
  <si>
    <t>Nijhuis Bouw Rijssen</t>
  </si>
  <si>
    <t>Nog te bouwen, klaar op 1/3/2015</t>
  </si>
  <si>
    <t>Duiven</t>
  </si>
  <si>
    <t>Eilandplein484-508</t>
  </si>
  <si>
    <t>Renpart</t>
  </si>
  <si>
    <t>Renpart Retail XV</t>
  </si>
  <si>
    <t>Jumbo is grootste huurder</t>
  </si>
  <si>
    <t>Voorhout</t>
  </si>
  <si>
    <t>Jacoba van Beierenhof 24-36</t>
  </si>
  <si>
    <t>AH is grootste huurder</t>
  </si>
  <si>
    <t>Jodenbreestraat 25</t>
  </si>
  <si>
    <t>LaSalle IM</t>
  </si>
  <si>
    <t>Bayerische Ärzteversorgung</t>
  </si>
  <si>
    <t>Life Fund Syndication</t>
  </si>
  <si>
    <t>Kantoor: Gemeente A'dam</t>
  </si>
  <si>
    <t>Houthoff</t>
  </si>
  <si>
    <t>Patrizia</t>
  </si>
  <si>
    <t>Capital value</t>
  </si>
  <si>
    <t>ziekenhuis</t>
  </si>
  <si>
    <t>Prinsengracht 769</t>
  </si>
  <si>
    <t>Prinsengrachtziekenhuis</t>
  </si>
  <si>
    <t>COD</t>
  </si>
  <si>
    <t>OLVG</t>
  </si>
  <si>
    <t>Petrus Canisuslaan 43</t>
  </si>
  <si>
    <t xml:space="preserve">Ahold Europe Real Estate </t>
  </si>
  <si>
    <t>AH</t>
  </si>
  <si>
    <t>supermarkten</t>
  </si>
  <si>
    <t>Norg, Stadskanaal, Heerenveen</t>
  </si>
  <si>
    <t>Poiesz Vastgoed</t>
  </si>
  <si>
    <t>C1000</t>
  </si>
  <si>
    <t>Herestraat 6, 9 en 11</t>
  </si>
  <si>
    <t>Bulten Vastgoed Management</t>
  </si>
  <si>
    <t>Yves Rocher, Eyewish, Brilmij</t>
  </si>
  <si>
    <t>Brickstone Retail</t>
  </si>
  <si>
    <t>Schwirtz &amp; Partners</t>
  </si>
  <si>
    <t>Maarssen</t>
  </si>
  <si>
    <t>Industrieweg 24</t>
  </si>
  <si>
    <t>CEVA</t>
  </si>
  <si>
    <t>Spinhuisstraat</t>
  </si>
  <si>
    <t>vml Paleis van Justitie</t>
  </si>
  <si>
    <t>Renschdael Groep</t>
  </si>
  <si>
    <t>ter herontwikkeling</t>
  </si>
  <si>
    <t>La Guardia Plaza</t>
  </si>
  <si>
    <t>Consortium Sloterdijk/MPC Capital</t>
  </si>
  <si>
    <t>UWV (toren C en D)</t>
  </si>
  <si>
    <t>PwC/Search</t>
  </si>
  <si>
    <t>koel/vrieshuis</t>
  </si>
  <si>
    <t>Ridderkerk</t>
  </si>
  <si>
    <t>Handelsweg 50</t>
  </si>
  <si>
    <t>Blankendaal Groep</t>
  </si>
  <si>
    <t>Metro AG</t>
  </si>
  <si>
    <t>Looije Properties</t>
  </si>
  <si>
    <t>Havensteder</t>
  </si>
  <si>
    <t>Verwey Vastgoed</t>
  </si>
  <si>
    <t>Berkel en Rodenrijs</t>
  </si>
  <si>
    <t>MN Services</t>
  </si>
  <si>
    <t>Aventicum Capital (Credit Suisse en Qatar Holding)</t>
  </si>
  <si>
    <t>Qatar</t>
  </si>
  <si>
    <t>vastgoedfonds</t>
  </si>
  <si>
    <t>De Brauw  Blackstone Westbroek</t>
  </si>
  <si>
    <t>Bonaventurastraat 88-90</t>
  </si>
  <si>
    <t>kantoren/parkeergarage</t>
  </si>
  <si>
    <t>Storkstraat 8-10 en 12</t>
  </si>
  <si>
    <t>De Horst</t>
  </si>
  <si>
    <t>Moor Park Capital Partners</t>
  </si>
  <si>
    <t>American Realty Capital Global Trust</t>
  </si>
  <si>
    <t>VS</t>
  </si>
  <si>
    <t>Achmea Interne Diensten</t>
  </si>
  <si>
    <t>Rechstaete</t>
  </si>
  <si>
    <t>Schiebroek</t>
  </si>
  <si>
    <t>Schaap &amp; Partners</t>
  </si>
  <si>
    <t>De Veiling</t>
  </si>
  <si>
    <t>Bouwfonds-ASR Vastgoed Ontwikkeling</t>
  </si>
  <si>
    <t>Oplevering in juli 2015</t>
  </si>
  <si>
    <t>Ermelo</t>
  </si>
  <si>
    <t>Stationstraat 102-102a en 104</t>
  </si>
  <si>
    <t>Etos, Zeeman</t>
  </si>
  <si>
    <t>Vincent van Goghweg 52</t>
  </si>
  <si>
    <t>Kuijs Reinder Kakes</t>
  </si>
  <si>
    <t>Amsterdam, Rotterdam, Utrecht</t>
  </si>
  <si>
    <t>M7 Real Estate</t>
  </si>
  <si>
    <t>MStar Europe</t>
  </si>
  <si>
    <t>Rockspring Property Investment Managers</t>
  </si>
  <si>
    <t xml:space="preserve">fonds </t>
  </si>
  <si>
    <t>126 huurders, 28% leegstand</t>
  </si>
  <si>
    <t>M7</t>
  </si>
  <si>
    <t xml:space="preserve">Utrecht </t>
  </si>
  <si>
    <t>Vrouwejuttenstraat 38</t>
  </si>
  <si>
    <t>Best</t>
  </si>
  <si>
    <t>Zandstraat 30</t>
  </si>
  <si>
    <t>Kantoormeubelland</t>
  </si>
  <si>
    <t>nvt</t>
  </si>
  <si>
    <t>DTZ/Bossers &amp; Fitters</t>
  </si>
  <si>
    <t>Tournooiveld</t>
  </si>
  <si>
    <t>Interparking</t>
  </si>
  <si>
    <t>parkeerexploitant</t>
  </si>
  <si>
    <t>Sens Real Estate/Dura Vermeer</t>
  </si>
  <si>
    <t>Goes</t>
  </si>
  <si>
    <t>Mannee</t>
  </si>
  <si>
    <t>DP Wonen</t>
  </si>
  <si>
    <t>Aannemingsbedrijf Fraanje</t>
  </si>
  <si>
    <t>Beaufort Vastgoed</t>
  </si>
  <si>
    <t xml:space="preserve">Den Haag </t>
  </si>
  <si>
    <t>Regulusweg 11</t>
  </si>
  <si>
    <t>Haagse Veste II</t>
  </si>
  <si>
    <t>Platina Argenta</t>
  </si>
  <si>
    <t>Electra Real Estate</t>
  </si>
  <si>
    <t>BoitenLuhrs (950 m2)</t>
  </si>
  <si>
    <t>Van Splunter Bedrijfshuisvesting</t>
  </si>
  <si>
    <t>Cornelis Houtmanstraat 19</t>
  </si>
  <si>
    <t xml:space="preserve">Bennekom </t>
  </si>
  <si>
    <t>Marktplein 9-11</t>
  </si>
  <si>
    <t>Beuningen</t>
  </si>
  <si>
    <t>Schoenakker</t>
  </si>
  <si>
    <t>salb</t>
  </si>
  <si>
    <t>Depa Disposables?</t>
  </si>
  <si>
    <t>Depa Disposables</t>
  </si>
  <si>
    <t>Avantis</t>
  </si>
  <si>
    <t>L. van der Ven/Korund</t>
  </si>
  <si>
    <t>DocMorris</t>
  </si>
  <si>
    <t>Wandelboslaan 32</t>
  </si>
  <si>
    <t>Saenredamstraat 23</t>
  </si>
  <si>
    <t>Heerenveen, Hendrik-Ido-Ambacht en Oss</t>
  </si>
  <si>
    <t>De Brauw Blackstone</t>
  </si>
  <si>
    <t>Gerbrandystraat 20</t>
  </si>
  <si>
    <t>Koopmans Bouwgroep</t>
  </si>
  <si>
    <t>Rijksvastgoedbedrijf</t>
  </si>
  <si>
    <t>ExtraVerde</t>
  </si>
  <si>
    <t>BREEAM-NL Excellent</t>
  </si>
  <si>
    <t>Standard Life Investments</t>
  </si>
  <si>
    <t>The Select Property Fund</t>
  </si>
  <si>
    <t>asssetmanager</t>
  </si>
  <si>
    <t>OVG</t>
  </si>
  <si>
    <t>Hartstichting, Keizer Kliniek en IGC Bouweconomie</t>
  </si>
  <si>
    <t>Stijl Advocaten</t>
  </si>
  <si>
    <t>Meyer &amp; Van Schooten</t>
  </si>
  <si>
    <t>bedrijfsruimte/kantoor</t>
  </si>
  <si>
    <t>Terminalweg 15</t>
  </si>
  <si>
    <t>IDEA Vending</t>
  </si>
  <si>
    <t>eigen gebruik</t>
  </si>
  <si>
    <t>Comma Vastgoed</t>
  </si>
  <si>
    <t>Meppel</t>
  </si>
  <si>
    <t>Pieter Mastebroekweg 5</t>
  </si>
  <si>
    <t>Spijkerman Evenementenverhuur</t>
  </si>
  <si>
    <t>Boogaerdt Bedrijfsmakelaars</t>
  </si>
  <si>
    <t>kantoor/zorgwoningen</t>
  </si>
  <si>
    <t>Elisabeth Gasthuishof</t>
  </si>
  <si>
    <t>Holland Property Group</t>
  </si>
  <si>
    <t>Stichting WWZ Mariënstaete-Valent</t>
  </si>
  <si>
    <t>ABZV</t>
  </si>
  <si>
    <t>Luchthavenweg 18-20</t>
  </si>
  <si>
    <t>UnitedConsumers.com</t>
  </si>
  <si>
    <t>Colliers</t>
  </si>
  <si>
    <t>Waalkade</t>
  </si>
  <si>
    <t>Vos Logistics</t>
  </si>
  <si>
    <t>winkel/kantoor</t>
  </si>
  <si>
    <t>Biltstraat 18</t>
  </si>
  <si>
    <t>Schiedam</t>
  </si>
  <si>
    <t>Groenelaan 36</t>
  </si>
  <si>
    <t>Veilingweg 32</t>
  </si>
  <si>
    <t>VSVK Beheer</t>
  </si>
  <si>
    <t>W. Maass Nederland</t>
  </si>
  <si>
    <t>De Livin'</t>
  </si>
  <si>
    <t>Reggeborgh</t>
  </si>
  <si>
    <t>VolkerWessels, NIBC en de gemeente Den Bosch</t>
  </si>
  <si>
    <t>De Bonth van Hulten</t>
  </si>
  <si>
    <t>Hardegarijp</t>
  </si>
  <si>
    <t>Fuormanderij</t>
  </si>
  <si>
    <t>Divers, nauwelijks leegstand</t>
  </si>
  <si>
    <t>kantoren/winkels</t>
  </si>
  <si>
    <t>Bayside Capital</t>
  </si>
  <si>
    <t xml:space="preserve">IVG Institutional Funds </t>
  </si>
  <si>
    <t>Unifore Real Estate</t>
  </si>
  <si>
    <t>Van Doorne</t>
  </si>
  <si>
    <t>StraatmanKoster Advocaten</t>
  </si>
  <si>
    <t>UniforeDMC Asset Management/ING Real Estate Finance</t>
  </si>
  <si>
    <t>Lage Weide</t>
  </si>
  <si>
    <t>USAA Realco</t>
  </si>
  <si>
    <t>Somerset Real Estate</t>
  </si>
  <si>
    <t>3Stone Real Estate</t>
  </si>
  <si>
    <t>CMS</t>
  </si>
  <si>
    <t>Plus nieuw dc van 28.557 door Somerset</t>
  </si>
  <si>
    <t>Stadhuisplein 6/Promenade 291-321</t>
  </si>
  <si>
    <t>Van der Kooy Vastgoed</t>
  </si>
  <si>
    <t>30% leeg</t>
  </si>
  <si>
    <t>Hazenkamp 30</t>
  </si>
  <si>
    <t>op Rijkerswoerd</t>
  </si>
  <si>
    <t>Test &amp; Measurement Solutions</t>
  </si>
  <si>
    <t>Vijzelstraat 26-27</t>
  </si>
  <si>
    <t>Investore Prime Retail</t>
  </si>
  <si>
    <t>Hennes &amp; Mauritz</t>
  </si>
  <si>
    <t>The McDevitt Company Amsterdam</t>
  </si>
  <si>
    <t xml:space="preserve">Haarlem </t>
  </si>
  <si>
    <t>Zijlsingel 1</t>
  </si>
  <si>
    <t>MMZ Properties</t>
  </si>
  <si>
    <t>HBB Ontwikkeling</t>
  </si>
  <si>
    <t>UWV</t>
  </si>
  <si>
    <t>Vastel</t>
  </si>
  <si>
    <t>Culemborg</t>
  </si>
  <si>
    <t>Staalweg 18</t>
  </si>
  <si>
    <t>Financier (Lips portefeuille)</t>
  </si>
  <si>
    <t>Voor helft verhuurd</t>
  </si>
  <si>
    <t>Pelikaanstraat 1</t>
  </si>
  <si>
    <t>Stichting Travers</t>
  </si>
  <si>
    <t>gemeente Meppel</t>
  </si>
  <si>
    <t>Van Dorsten Makelaars</t>
  </si>
  <si>
    <t>Nieuwezijds Voorburgwal 162</t>
  </si>
  <si>
    <t>Stichting tot Behoud van Monumenten Laurentius en Petronella/Metroprop</t>
  </si>
  <si>
    <t>SNS Reaal</t>
  </si>
  <si>
    <t>SNS blijft nog twee jaar huren</t>
  </si>
  <si>
    <t>Siriusstraat 100</t>
  </si>
  <si>
    <t>New Line Capture Holding</t>
  </si>
  <si>
    <t>Jip Holding</t>
  </si>
  <si>
    <t>koeriersbedrijf</t>
  </si>
  <si>
    <t>Industrail real estate partners</t>
  </si>
  <si>
    <t>Waalwijk</t>
  </si>
  <si>
    <t>Veerweg</t>
  </si>
  <si>
    <t>Haven Zeven</t>
  </si>
  <si>
    <t>rologis European Properties Fund ll</t>
  </si>
  <si>
    <t>LUX</t>
  </si>
  <si>
    <t>Roozen van Hoppe Bouw &amp; Ontwikkeling</t>
  </si>
  <si>
    <t>Docdata</t>
  </si>
  <si>
    <t>Villa Marquant</t>
  </si>
  <si>
    <t>Rabobank Den Bosch</t>
  </si>
  <si>
    <t>gerechtsgebouw</t>
  </si>
  <si>
    <t>Noordsingel</t>
  </si>
  <si>
    <t>Gerechtsgebouw/ Tuin van Noord</t>
  </si>
  <si>
    <t>Dutilh &amp; Bloys, Offshore Independents, Spine &amp; Joint</t>
  </si>
  <si>
    <t>nog 1545 m2 beschikbaar</t>
  </si>
  <si>
    <t>Herengracht 539-543/Reguliersdwarsstraat 96-106</t>
  </si>
  <si>
    <t>GE Artesia Bank</t>
  </si>
  <si>
    <t>GE Artesia</t>
  </si>
  <si>
    <t>Stationsplein</t>
  </si>
  <si>
    <t>The Student Hotel</t>
  </si>
  <si>
    <t>BAM/AM</t>
  </si>
  <si>
    <t>BAM Utlititeitsbouw</t>
  </si>
  <si>
    <t>maart 2015 start bouw</t>
  </si>
  <si>
    <t>Bedum</t>
  </si>
  <si>
    <t>Moet Krijthe-state heten</t>
  </si>
  <si>
    <t>herontwikkeling in woningen</t>
  </si>
  <si>
    <t xml:space="preserve">Keizersgracht </t>
  </si>
  <si>
    <t>Felix Meritis</t>
  </si>
  <si>
    <t>Amerborgh</t>
  </si>
  <si>
    <t>gemeente Amsterdam</t>
  </si>
  <si>
    <t>heropent in 2016</t>
  </si>
  <si>
    <t>Klein Binnenkade Notarissen</t>
  </si>
  <si>
    <t>Laan van Meerdervoort 33</t>
  </si>
  <si>
    <t>Groenouwe</t>
  </si>
  <si>
    <t>JNW makelaars-taxateurs</t>
  </si>
  <si>
    <t>kasteel</t>
  </si>
  <si>
    <t>Oosterhout</t>
  </si>
  <si>
    <t>Slotje Brakestein</t>
  </si>
  <si>
    <t>gemeente Oosterhout</t>
  </si>
  <si>
    <t>Van de Water</t>
  </si>
  <si>
    <t>winkelcomplex</t>
  </si>
  <si>
    <t>Kalverstraat</t>
  </si>
  <si>
    <t>Kalvertoren</t>
  </si>
  <si>
    <t>Deutsche Asset &amp; Wealth</t>
  </si>
  <si>
    <t>KroesePaternotte, Van Dijk &amp; Ten Cate</t>
  </si>
  <si>
    <t>Houthoff Buruma, Boekel De Nerée</t>
  </si>
  <si>
    <t>Het Hof (Paleiskwartier)</t>
  </si>
  <si>
    <t>Ontwikkelingsmij Paleiskwartier</t>
  </si>
  <si>
    <t>Q2 2015 start bouw</t>
  </si>
  <si>
    <t>Kanaalstraat 10</t>
  </si>
  <si>
    <t>Vice Versa</t>
  </si>
  <si>
    <t xml:space="preserve">Eindhoven </t>
  </si>
  <si>
    <t>Pastoor Petersstraat 170</t>
  </si>
  <si>
    <t>City Pads Eindhoven</t>
  </si>
  <si>
    <t>EC Europa Immobilien 3 KG</t>
  </si>
  <si>
    <t>AKD Advocaten &amp; Notarissen</t>
  </si>
  <si>
    <t>Van Liemptstraat 16</t>
  </si>
  <si>
    <t>Seven Immo Invest</t>
  </si>
  <si>
    <t>Van de Zande Makelaars</t>
  </si>
  <si>
    <t>Houten</t>
  </si>
  <si>
    <t>Kromme Schaft 1 en 5</t>
  </si>
  <si>
    <t>De Koppeling</t>
  </si>
  <si>
    <t xml:space="preserve">ARC </t>
  </si>
  <si>
    <t>LSI</t>
  </si>
  <si>
    <t>Moor Park Capital LLP</t>
  </si>
  <si>
    <t>Waalkade 4-12, 5-17</t>
  </si>
  <si>
    <t>ProDelta Real Estate</t>
  </si>
  <si>
    <t>Züblin Real Estate Holding</t>
  </si>
  <si>
    <t>school/woningen</t>
  </si>
  <si>
    <t>Anthoniedijk 9</t>
  </si>
  <si>
    <t>NoblezaUrban Development</t>
  </si>
  <si>
    <t>Graaf Engelbertlaan 75</t>
  </si>
  <si>
    <t>Bond Park</t>
  </si>
  <si>
    <t>ExxonMobile</t>
  </si>
  <si>
    <t>ExxonMobil</t>
  </si>
  <si>
    <t>verbouwing</t>
  </si>
  <si>
    <t>Amsterdam, Rijswijk</t>
  </si>
  <si>
    <t>Diverse namen</t>
  </si>
  <si>
    <t>Lone Star/Ambog Group</t>
  </si>
  <si>
    <t>Amberley Partners, BNP Paribas Real Estate</t>
  </si>
  <si>
    <t>De Brauw Blackstone, Loyens Loeff</t>
  </si>
  <si>
    <t>JLL/Hulshof Makelaars</t>
  </si>
  <si>
    <t>Straatman Koster Advocaten</t>
  </si>
  <si>
    <t>Almere</t>
  </si>
  <si>
    <t>Strubbenweg 17</t>
  </si>
  <si>
    <t>Sligro</t>
  </si>
  <si>
    <t>Guardiaweg 5</t>
  </si>
  <si>
    <t>The Dam</t>
  </si>
  <si>
    <t>Omman Investment Group</t>
  </si>
  <si>
    <t>ISR</t>
  </si>
  <si>
    <t>Aberdeen Asset Management</t>
  </si>
  <si>
    <t>Europe 1</t>
  </si>
  <si>
    <t>Lexence Advocaten</t>
  </si>
  <si>
    <t>Tiel</t>
  </si>
  <si>
    <t>Van de Ven</t>
  </si>
  <si>
    <t>Kuehne + Nagel</t>
  </si>
  <si>
    <t>Diakenhuisweg 23-27</t>
  </si>
  <si>
    <t>Dutch Offices II Portfolio</t>
  </si>
  <si>
    <t>Wagenhof Bedrijfsmakelaars</t>
  </si>
  <si>
    <t>Voormalige Stadstimmertuin 1-3</t>
  </si>
  <si>
    <t>Innova Investments</t>
  </si>
  <si>
    <t>ROC</t>
  </si>
  <si>
    <t>wordt gerenoveerd, daarna huurder gezocht</t>
  </si>
  <si>
    <t>Oegstgeest, Wateringen</t>
  </si>
  <si>
    <t>BPD</t>
  </si>
  <si>
    <t>Willem Royaardsplein</t>
  </si>
  <si>
    <t>Duindigt</t>
  </si>
  <si>
    <t>WP Retail Invest</t>
  </si>
  <si>
    <t>IEF Capital</t>
  </si>
  <si>
    <t>IEF Capital Eta</t>
  </si>
  <si>
    <t>AH (2000 m2)</t>
  </si>
  <si>
    <t>Rijswijk</t>
  </si>
  <si>
    <t>Kleiweg 40-42</t>
  </si>
  <si>
    <t>Alaska Building</t>
  </si>
  <si>
    <t>Modulus Vastgoed</t>
  </si>
  <si>
    <t>Shell International</t>
  </si>
  <si>
    <t>Brinkmannpassage</t>
  </si>
  <si>
    <t>FGH Bank</t>
  </si>
  <si>
    <t>nog 5800 m2 af te bouwen</t>
  </si>
  <si>
    <t>Mooieweg 8</t>
  </si>
  <si>
    <t>Gebra infra</t>
  </si>
  <si>
    <t>gemeente Arnhem</t>
  </si>
  <si>
    <t>Dirk</t>
  </si>
  <si>
    <t>Libertas Investments</t>
  </si>
  <si>
    <t>Erasmus Supermarktfonds CV</t>
  </si>
  <si>
    <t>Rijswijk, Oldenzaal</t>
  </si>
  <si>
    <t>Handelsbanken</t>
  </si>
  <si>
    <t>zorgcomplex</t>
  </si>
  <si>
    <t>Ingenhouszhof</t>
  </si>
  <si>
    <t>Bouwinvest Healthcare Fund</t>
  </si>
  <si>
    <t>AIG Careconcepts</t>
  </si>
  <si>
    <t>Bonum Zorg en Vastgoed</t>
  </si>
  <si>
    <t>UBA Bouw</t>
  </si>
  <si>
    <t>bouwmarkten/pdv/gdv</t>
  </si>
  <si>
    <t>Pinnacle + andere beleggers</t>
  </si>
  <si>
    <t>Appelhoven Vastgoedadviseurs</t>
  </si>
  <si>
    <t>Wiltonstraat 41</t>
  </si>
  <si>
    <t>Van Mourik Beheer</t>
  </si>
  <si>
    <t>Kommanditseiskabet K/S Veenendaal</t>
  </si>
  <si>
    <t>Oldelft Benelux</t>
  </si>
  <si>
    <t>DTZ zadelhoff</t>
  </si>
  <si>
    <t>Herengracht 36-38</t>
  </si>
  <si>
    <t>depot Boerhaave</t>
  </si>
  <si>
    <t>Wooninvesteringsfonds</t>
  </si>
  <si>
    <t>Kildare</t>
  </si>
  <si>
    <t>FGH Bank/Marcel Boekhoorn</t>
  </si>
  <si>
    <t>bank/private belegger</t>
  </si>
  <si>
    <t>bank</t>
  </si>
  <si>
    <t>Betreft Lips portefeuille</t>
  </si>
  <si>
    <t>Gouda</t>
  </si>
  <si>
    <t>Karnemelksloot</t>
  </si>
  <si>
    <t>voormalig Militair Hospitaal</t>
  </si>
  <si>
    <t>White House Development</t>
  </si>
  <si>
    <t>Stichting Rivierduinen</t>
  </si>
  <si>
    <t>Van 't Hof Bedrijfshuisvesting</t>
  </si>
  <si>
    <t>Casablancaweg</t>
  </si>
  <si>
    <t>In Westpoort</t>
  </si>
  <si>
    <t>Delin Capital Asset Management</t>
  </si>
  <si>
    <t> Fetim, GE Aviation, Heartland, NOV en KWE </t>
  </si>
  <si>
    <t>Loyens Loeff</t>
  </si>
  <si>
    <t>Raalte</t>
  </si>
  <si>
    <t>De Zegge</t>
  </si>
  <si>
    <t>Rynda Property Investors</t>
  </si>
  <si>
    <t>de Zuivelhoeve</t>
  </si>
  <si>
    <t>Boers &amp; Lem Vastgoedconsultants/DTZ Zadelhoff</t>
  </si>
  <si>
    <t>Rutherfordweg 50</t>
  </si>
  <si>
    <t> Prologis European Properties Fund ll (PEPF ll)</t>
  </si>
  <si>
    <t>PepsiCo Nederland</t>
  </si>
  <si>
    <t>logistieke dienstverlener</t>
  </si>
  <si>
    <t>De Brug</t>
  </si>
  <si>
    <t>UBS</t>
  </si>
  <si>
    <t>Unilever</t>
  </si>
  <si>
    <t>NL real estate</t>
  </si>
  <si>
    <t>JHK Architecten/West 8 urban design &amp; landscape</t>
  </si>
  <si>
    <t>&lt;6%</t>
  </si>
  <si>
    <t>Weesperplein 6-8</t>
  </si>
  <si>
    <t>Weesperstaete</t>
  </si>
  <si>
    <t>Achmea Dutch Office Fund</t>
  </si>
  <si>
    <t>Weesperplein 6 BV</t>
  </si>
  <si>
    <t>Ontwikkelingsbedrijf Amsterdam</t>
  </si>
  <si>
    <t>Nauta Dutilh</t>
  </si>
  <si>
    <t>Apollolaan 171</t>
  </si>
  <si>
    <t>Kroonenberg Groep/ProWinko Nederland</t>
  </si>
  <si>
    <t>o.a. ABN Amro</t>
  </si>
  <si>
    <t>Eversheds</t>
  </si>
  <si>
    <t>Buren Legal</t>
  </si>
  <si>
    <t>leegstand</t>
  </si>
  <si>
    <t>Mahler garage</t>
  </si>
  <si>
    <t>Bouwfonds European Real Estate Parking Fund II (BEREPF II) en Bouwfonds European Real Estate Parking Fund III (BEREPF III)</t>
  </si>
  <si>
    <t>Q-Park</t>
  </si>
  <si>
    <t>Holland Van Gijzen</t>
  </si>
  <si>
    <t>kantoor/beurs</t>
  </si>
  <si>
    <t>Beursplein</t>
  </si>
  <si>
    <t>Beurs-WTC</t>
  </si>
  <si>
    <t>Bouwinvest REIM</t>
  </si>
  <si>
    <t>Beurs Rotterdam NV</t>
  </si>
  <si>
    <t>Prinsengracht 581-583</t>
  </si>
  <si>
    <t>Christofori</t>
  </si>
  <si>
    <t>Coevorden</t>
  </si>
  <si>
    <t>De Holwert</t>
  </si>
  <si>
    <t>Green Retail House</t>
  </si>
  <si>
    <t>Jumbo, Aldi en Lidl</t>
  </si>
  <si>
    <t>De Zuidmolen</t>
  </si>
  <si>
    <t>o.a Boers &amp; Lem</t>
  </si>
  <si>
    <t>Rotterdam, Amsterdam</t>
  </si>
  <si>
    <t>Maastoren + KPN gebouw</t>
  </si>
  <si>
    <t xml:space="preserve">US REIT NorthStar Realty Finance Corp, Cale Street Partners LLP </t>
  </si>
  <si>
    <t>VS+VK</t>
  </si>
  <si>
    <t>SEB Asset Management</t>
  </si>
  <si>
    <t>Deloitte en KPN</t>
  </si>
  <si>
    <t>In internationale deal met 11 panden voor €1,1 mrd</t>
  </si>
  <si>
    <t>Hummingbird</t>
  </si>
  <si>
    <t>PingProperties</t>
  </si>
  <si>
    <t>PingProperties Office fund II (Omega Properties) </t>
  </si>
  <si>
    <t>Vondellaan 47</t>
  </si>
  <si>
    <t>Vondellaan 47 bv (Delta en VolkerWessels)</t>
  </si>
  <si>
    <t>Heerema Marine Contractors</t>
  </si>
  <si>
    <t>Medimall</t>
  </si>
  <si>
    <t>Ako, Pearle, Schoonenberg, La Place</t>
  </si>
  <si>
    <t>woningen + garages</t>
  </si>
  <si>
    <t>Heemstede</t>
  </si>
  <si>
    <t>Brabantlaan</t>
  </si>
  <si>
    <t>Nagron</t>
  </si>
  <si>
    <t>Zeist</t>
  </si>
  <si>
    <t>Hogeweg 83</t>
  </si>
  <si>
    <t>Rabobank</t>
  </si>
  <si>
    <t xml:space="preserve">komt leeg </t>
  </si>
  <si>
    <t>Ter herontwikkeling</t>
  </si>
  <si>
    <t>Holiday Inn Express</t>
  </si>
  <si>
    <t>Invesco Asset Management</t>
  </si>
  <si>
    <t>The Vincent Hotel Group</t>
  </si>
  <si>
    <t>Admetos</t>
  </si>
  <si>
    <t xml:space="preserve">Valad </t>
  </si>
  <si>
    <t>AU</t>
  </si>
  <si>
    <t>Westerlaan 10</t>
  </si>
  <si>
    <t>Vopak-toren</t>
  </si>
  <si>
    <t>Vopak</t>
  </si>
  <si>
    <t>DTZ/CBRE</t>
  </si>
  <si>
    <t>Molenwijk</t>
  </si>
  <si>
    <t>Albert Heijn (2600 m2), Dio, Primera, Zeeman, Blokker</t>
  </si>
  <si>
    <t>Plaspoelpolder</t>
  </si>
  <si>
    <t>De Resolutie/Atelier van Zijderveld</t>
  </si>
  <si>
    <t>Waal 22</t>
  </si>
  <si>
    <t>Breeven</t>
  </si>
  <si>
    <t>Neitraco Groep</t>
  </si>
  <si>
    <t>transformatie/renovatie</t>
  </si>
  <si>
    <t>Hilversum, Utrecht</t>
  </si>
  <si>
    <t>Delta Lloyd</t>
  </si>
  <si>
    <t>Vliegend Hertlaan 1-11</t>
  </si>
  <si>
    <t xml:space="preserve">City Pads </t>
  </si>
  <si>
    <t>belegger/ontwikkelaar</t>
  </si>
  <si>
    <t>Bankhaus Wölbern</t>
  </si>
  <si>
    <t>Hollandfonds 54</t>
  </si>
  <si>
    <t>Deterink Advocaten</t>
  </si>
  <si>
    <t>transformatie naar appartementen</t>
  </si>
  <si>
    <t>12 winkels</t>
  </si>
  <si>
    <t>Heitman/Orange Capital Partners/Silverfern Real Estate Partners</t>
  </si>
  <si>
    <t>Borculo, Leiderdorp</t>
  </si>
  <si>
    <t>Urban Interest</t>
  </si>
  <si>
    <t>zorgvastgoed</t>
  </si>
  <si>
    <t>Hildebrand</t>
  </si>
  <si>
    <t>DS Verzorgd Wonen</t>
  </si>
  <si>
    <t>Centrumplan</t>
  </si>
  <si>
    <t>Multi Vastgoed</t>
  </si>
  <si>
    <t>Basis Bedrijfshuisvesting Gouda</t>
  </si>
  <si>
    <t>Maliebaan 13</t>
  </si>
  <si>
    <t>Amsterdam, Hoofddorp, Delft</t>
  </si>
  <si>
    <t xml:space="preserve">Aspen Group/APF </t>
  </si>
  <si>
    <t>ISR/NL</t>
  </si>
  <si>
    <t>Atradius, Kawasaki en 3M</t>
  </si>
  <si>
    <t>Van Gool Elburg/Appelhoven</t>
  </si>
  <si>
    <t>Albers &amp; van Tienen</t>
  </si>
  <si>
    <t>Olympia 1, Thebe 22 en St. Jaobsstraat 16</t>
  </si>
  <si>
    <t>Citroën-gebouwen</t>
  </si>
  <si>
    <t>Bouwinvest Office Fund</t>
  </si>
  <si>
    <t>Citroën</t>
  </si>
  <si>
    <t>Peak Development</t>
  </si>
  <si>
    <t>Ter renovatie</t>
  </si>
  <si>
    <t>Emerald</t>
  </si>
  <si>
    <t xml:space="preserve">AM </t>
  </si>
  <si>
    <t>kazerne</t>
  </si>
  <si>
    <t>Wezep</t>
  </si>
  <si>
    <t>Willem de Zwijgerkazerne</t>
  </si>
  <si>
    <t xml:space="preserve">Corporatie </t>
  </si>
  <si>
    <t>DeltaWonen</t>
  </si>
  <si>
    <t>woningen /garageboxen/divers</t>
  </si>
  <si>
    <t>Lateris CV</t>
  </si>
  <si>
    <t>Concito Vastgoed</t>
  </si>
  <si>
    <t>Elisabethhof 50</t>
  </si>
  <si>
    <t>Ibis Hotel</t>
  </si>
  <si>
    <t>Exploitatiemaatschappij Gemeenschappelijk Eigendom ‘EGE XXXII’</t>
  </si>
  <si>
    <t>Weena 686</t>
  </si>
  <si>
    <t>Millenniumtoren</t>
  </si>
  <si>
    <t>Tjechië</t>
  </si>
  <si>
    <t>10 huurders</t>
  </si>
  <si>
    <t>Bouwinvest Dutch Residential Fund</t>
  </si>
  <si>
    <t>Wooninc</t>
  </si>
  <si>
    <t>diverse eigenaren</t>
  </si>
  <si>
    <t>Frisia Makelaars</t>
  </si>
  <si>
    <t>Singel 9</t>
  </si>
  <si>
    <t xml:space="preserve">Topicus </t>
  </si>
  <si>
    <t>Asssen</t>
  </si>
  <si>
    <t>Narcisstraat 14</t>
  </si>
  <si>
    <t xml:space="preserve">Lamberink Bedrijfsmakelaars </t>
  </si>
  <si>
    <t>Blackstone Real Estate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</si>
</sst>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3]d/mmm/yy;@"/>
    <numFmt numFmtId="165" formatCode="&quot;€&quot;\ #,##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0" fontId="0" fillId="0" borderId="0" xfId="0" applyNumberFormat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right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37"/>
  <sheetViews>
    <sheetView tabSelected="1" zoomScale="120" zoomScaleNormal="120" workbookViewId="0">
      <pane ySplit="720" topLeftCell="A319" activePane="bottomLeft"/>
      <selection activeCell="A55" sqref="A1:A1048576"/>
      <selection pane="bottomLeft" activeCell="A338" sqref="A338"/>
    </sheetView>
  </sheetViews>
  <sheetFormatPr defaultColWidth="17.28515625" defaultRowHeight="15" x14ac:dyDescent="0.25"/>
  <cols>
    <col min="1" max="1" width="15.28515625" style="1" customWidth="1"/>
    <col min="2" max="2" width="17.28515625" style="6"/>
    <col min="3" max="3" width="17.28515625" style="4" customWidth="1"/>
    <col min="4" max="4" width="17.28515625" style="5" customWidth="1"/>
    <col min="5" max="5" width="23" customWidth="1"/>
    <col min="6" max="10" width="17.28515625" style="3" customWidth="1"/>
    <col min="11" max="13" width="17.28515625" customWidth="1"/>
    <col min="15" max="15" width="17.28515625" customWidth="1"/>
    <col min="16" max="17" width="24.28515625" customWidth="1"/>
    <col min="18" max="18" width="24.85546875" customWidth="1"/>
    <col min="21" max="21" width="22.7109375" customWidth="1"/>
    <col min="28" max="28" width="28.140625" customWidth="1"/>
    <col min="29" max="30" width="26.7109375" customWidth="1"/>
    <col min="31" max="35" width="26.28515625" customWidth="1"/>
  </cols>
  <sheetData>
    <row r="1" spans="1:37" x14ac:dyDescent="0.25">
      <c r="A1" s="1" t="s">
        <v>0</v>
      </c>
      <c r="B1" s="6" t="s">
        <v>1</v>
      </c>
      <c r="C1" s="4" t="s">
        <v>2</v>
      </c>
      <c r="D1" s="5" t="s">
        <v>3</v>
      </c>
      <c r="E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3" t="s">
        <v>17</v>
      </c>
      <c r="S1" s="3" t="s">
        <v>18</v>
      </c>
      <c r="T1" t="s">
        <v>19</v>
      </c>
      <c r="U1" t="s">
        <v>20</v>
      </c>
      <c r="V1" s="2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26</v>
      </c>
      <c r="AI1" t="s">
        <v>33</v>
      </c>
      <c r="AJ1" t="s">
        <v>34</v>
      </c>
      <c r="AK1" t="s">
        <v>35</v>
      </c>
    </row>
    <row r="2" spans="1:37" x14ac:dyDescent="0.25">
      <c r="A2" s="1">
        <v>41641</v>
      </c>
      <c r="E2" t="s">
        <v>36</v>
      </c>
      <c r="K2">
        <v>35</v>
      </c>
      <c r="L2">
        <v>8</v>
      </c>
      <c r="M2" t="s">
        <v>37</v>
      </c>
      <c r="N2" t="s">
        <v>38</v>
      </c>
      <c r="R2" t="s">
        <v>39</v>
      </c>
      <c r="T2" t="s">
        <v>40</v>
      </c>
      <c r="U2" t="s">
        <v>41</v>
      </c>
      <c r="W2" t="s">
        <v>42</v>
      </c>
      <c r="X2" t="s">
        <v>43</v>
      </c>
      <c r="Y2" t="s">
        <v>40</v>
      </c>
      <c r="Z2" t="s">
        <v>76</v>
      </c>
      <c r="AE2" t="s">
        <v>45</v>
      </c>
    </row>
    <row r="3" spans="1:37" x14ac:dyDescent="0.25">
      <c r="A3" s="1">
        <v>41642</v>
      </c>
      <c r="B3" s="6">
        <v>1150000</v>
      </c>
      <c r="E3" t="s">
        <v>46</v>
      </c>
      <c r="F3" s="3">
        <v>5810</v>
      </c>
      <c r="H3" s="3">
        <v>5810</v>
      </c>
      <c r="N3" t="s">
        <v>47</v>
      </c>
      <c r="O3" t="s">
        <v>48</v>
      </c>
      <c r="R3" t="s">
        <v>49</v>
      </c>
      <c r="T3" t="s">
        <v>40</v>
      </c>
      <c r="U3" t="s">
        <v>50</v>
      </c>
      <c r="W3" t="s">
        <v>50</v>
      </c>
      <c r="AC3" t="s">
        <v>51</v>
      </c>
    </row>
    <row r="4" spans="1:37" x14ac:dyDescent="0.25">
      <c r="A4" s="1">
        <v>41645</v>
      </c>
      <c r="E4" t="s">
        <v>58</v>
      </c>
      <c r="F4" s="3">
        <v>450</v>
      </c>
      <c r="J4" s="3">
        <v>450</v>
      </c>
      <c r="N4" t="s">
        <v>59</v>
      </c>
      <c r="O4" t="s">
        <v>60</v>
      </c>
      <c r="R4" t="s">
        <v>61</v>
      </c>
      <c r="T4" t="s">
        <v>40</v>
      </c>
      <c r="U4" t="s">
        <v>41</v>
      </c>
      <c r="W4" t="s">
        <v>50</v>
      </c>
      <c r="AB4" t="s">
        <v>62</v>
      </c>
      <c r="AE4" t="s">
        <v>63</v>
      </c>
    </row>
    <row r="5" spans="1:37" x14ac:dyDescent="0.25">
      <c r="A5" s="1">
        <v>41645</v>
      </c>
      <c r="E5" t="s">
        <v>46</v>
      </c>
      <c r="F5" s="3">
        <f>SUM(G5:J5)</f>
        <v>3125</v>
      </c>
      <c r="G5" s="3">
        <v>500</v>
      </c>
      <c r="H5" s="3">
        <v>1750</v>
      </c>
      <c r="J5" s="3">
        <v>875</v>
      </c>
      <c r="N5" t="s">
        <v>52</v>
      </c>
      <c r="O5" t="s">
        <v>53</v>
      </c>
      <c r="R5" t="s">
        <v>54</v>
      </c>
      <c r="T5" t="s">
        <v>40</v>
      </c>
      <c r="U5" t="s">
        <v>55</v>
      </c>
      <c r="W5" t="s">
        <v>56</v>
      </c>
      <c r="Y5" t="s">
        <v>40</v>
      </c>
      <c r="Z5" t="s">
        <v>41</v>
      </c>
      <c r="AB5" t="s">
        <v>54</v>
      </c>
      <c r="AE5" t="s">
        <v>57</v>
      </c>
    </row>
    <row r="6" spans="1:37" x14ac:dyDescent="0.25">
      <c r="A6" s="1">
        <v>41647</v>
      </c>
      <c r="B6" s="6">
        <v>67100000</v>
      </c>
      <c r="E6" t="s">
        <v>46</v>
      </c>
      <c r="F6" s="3">
        <v>175500</v>
      </c>
      <c r="H6" s="3">
        <v>175500</v>
      </c>
      <c r="M6" t="s">
        <v>37</v>
      </c>
      <c r="N6" t="s">
        <v>64</v>
      </c>
      <c r="R6" t="s">
        <v>65</v>
      </c>
      <c r="S6" t="s">
        <v>66</v>
      </c>
      <c r="T6" t="s">
        <v>67</v>
      </c>
      <c r="U6" t="s">
        <v>44</v>
      </c>
      <c r="W6" t="s">
        <v>68</v>
      </c>
      <c r="X6" t="s">
        <v>69</v>
      </c>
      <c r="Y6" t="s">
        <v>40</v>
      </c>
      <c r="Z6" t="s">
        <v>44</v>
      </c>
      <c r="AC6" t="s">
        <v>70</v>
      </c>
      <c r="AD6" t="s">
        <v>71</v>
      </c>
      <c r="AE6" t="s">
        <v>45</v>
      </c>
      <c r="AF6" t="s">
        <v>72</v>
      </c>
    </row>
    <row r="7" spans="1:37" x14ac:dyDescent="0.25">
      <c r="A7" s="1">
        <v>41647</v>
      </c>
      <c r="B7" s="6">
        <v>50000000</v>
      </c>
      <c r="E7" t="s">
        <v>36</v>
      </c>
      <c r="N7" t="s">
        <v>64</v>
      </c>
      <c r="R7" t="s">
        <v>78</v>
      </c>
      <c r="T7" t="s">
        <v>40</v>
      </c>
      <c r="U7" t="s">
        <v>79</v>
      </c>
      <c r="W7" t="s">
        <v>80</v>
      </c>
      <c r="X7" t="s">
        <v>81</v>
      </c>
      <c r="Y7" t="s">
        <v>40</v>
      </c>
      <c r="Z7" t="s">
        <v>76</v>
      </c>
      <c r="AK7" t="s">
        <v>82</v>
      </c>
    </row>
    <row r="8" spans="1:37" x14ac:dyDescent="0.25">
      <c r="A8" s="1">
        <v>41647</v>
      </c>
      <c r="B8" s="6">
        <v>12180000</v>
      </c>
      <c r="E8" t="s">
        <v>36</v>
      </c>
      <c r="K8">
        <v>95</v>
      </c>
      <c r="N8" t="s">
        <v>73</v>
      </c>
      <c r="R8" t="s">
        <v>74</v>
      </c>
      <c r="T8" t="s">
        <v>40</v>
      </c>
      <c r="U8" t="s">
        <v>41</v>
      </c>
      <c r="W8" t="s">
        <v>75</v>
      </c>
      <c r="Y8" t="s">
        <v>40</v>
      </c>
      <c r="Z8" t="s">
        <v>76</v>
      </c>
      <c r="AE8" t="s">
        <v>77</v>
      </c>
      <c r="AF8" t="s">
        <v>71</v>
      </c>
    </row>
    <row r="9" spans="1:37" x14ac:dyDescent="0.25">
      <c r="A9" s="1">
        <v>41648</v>
      </c>
      <c r="B9" s="6">
        <v>54000000</v>
      </c>
      <c r="E9" t="s">
        <v>83</v>
      </c>
      <c r="F9" s="3">
        <v>13500</v>
      </c>
      <c r="G9" s="3">
        <v>13500</v>
      </c>
      <c r="N9" t="s">
        <v>84</v>
      </c>
      <c r="P9" t="s">
        <v>85</v>
      </c>
      <c r="R9" t="s">
        <v>86</v>
      </c>
      <c r="T9" t="s">
        <v>87</v>
      </c>
      <c r="U9" t="s">
        <v>76</v>
      </c>
      <c r="W9" t="s">
        <v>88</v>
      </c>
      <c r="Y9" t="s">
        <v>40</v>
      </c>
      <c r="Z9" t="s">
        <v>89</v>
      </c>
      <c r="AB9" t="s">
        <v>85</v>
      </c>
      <c r="AC9" t="s">
        <v>90</v>
      </c>
      <c r="AE9" t="s">
        <v>91</v>
      </c>
    </row>
    <row r="10" spans="1:37" x14ac:dyDescent="0.25">
      <c r="A10" s="1">
        <v>41649</v>
      </c>
      <c r="B10" s="6">
        <v>55000000</v>
      </c>
      <c r="E10" t="s">
        <v>36</v>
      </c>
      <c r="K10">
        <v>586</v>
      </c>
      <c r="N10" t="s">
        <v>92</v>
      </c>
      <c r="P10" t="s">
        <v>93</v>
      </c>
      <c r="R10" t="s">
        <v>94</v>
      </c>
      <c r="T10" t="s">
        <v>67</v>
      </c>
      <c r="U10" t="s">
        <v>76</v>
      </c>
      <c r="W10" t="s">
        <v>95</v>
      </c>
      <c r="Y10" t="s">
        <v>40</v>
      </c>
      <c r="Z10" t="s">
        <v>96</v>
      </c>
      <c r="AA10" t="s">
        <v>97</v>
      </c>
      <c r="AJ10" t="s">
        <v>98</v>
      </c>
    </row>
    <row r="11" spans="1:37" x14ac:dyDescent="0.25">
      <c r="A11" s="1">
        <v>41652</v>
      </c>
      <c r="E11" t="s">
        <v>36</v>
      </c>
      <c r="K11">
        <v>101</v>
      </c>
      <c r="N11" t="s">
        <v>99</v>
      </c>
      <c r="R11" t="s">
        <v>100</v>
      </c>
      <c r="T11" t="s">
        <v>40</v>
      </c>
      <c r="U11" t="s">
        <v>41</v>
      </c>
      <c r="W11" t="s">
        <v>101</v>
      </c>
      <c r="Y11" t="s">
        <v>40</v>
      </c>
      <c r="Z11" t="s">
        <v>44</v>
      </c>
      <c r="AE11" t="s">
        <v>102</v>
      </c>
      <c r="AF11" t="s">
        <v>103</v>
      </c>
    </row>
    <row r="12" spans="1:37" x14ac:dyDescent="0.25">
      <c r="A12" s="1">
        <v>41653</v>
      </c>
      <c r="B12" s="6">
        <v>80000000</v>
      </c>
      <c r="E12" t="s">
        <v>104</v>
      </c>
      <c r="N12" t="s">
        <v>64</v>
      </c>
      <c r="P12" t="s">
        <v>64</v>
      </c>
      <c r="R12" t="s">
        <v>105</v>
      </c>
      <c r="S12" t="s">
        <v>106</v>
      </c>
      <c r="T12" t="s">
        <v>40</v>
      </c>
      <c r="U12" t="s">
        <v>76</v>
      </c>
      <c r="W12" t="s">
        <v>50</v>
      </c>
      <c r="AC12" t="s">
        <v>107</v>
      </c>
      <c r="AD12" t="s">
        <v>108</v>
      </c>
    </row>
    <row r="13" spans="1:37" x14ac:dyDescent="0.25">
      <c r="A13" s="1">
        <v>41654</v>
      </c>
      <c r="B13" s="6">
        <v>1575000</v>
      </c>
      <c r="E13" t="s">
        <v>83</v>
      </c>
      <c r="F13" s="3">
        <v>347</v>
      </c>
      <c r="G13" s="3">
        <v>347</v>
      </c>
      <c r="N13" t="s">
        <v>84</v>
      </c>
      <c r="O13" t="s">
        <v>120</v>
      </c>
      <c r="R13" t="s">
        <v>121</v>
      </c>
      <c r="T13" t="s">
        <v>40</v>
      </c>
      <c r="U13" t="s">
        <v>41</v>
      </c>
      <c r="W13" t="s">
        <v>50</v>
      </c>
      <c r="AC13" t="s">
        <v>122</v>
      </c>
      <c r="AE13" t="s">
        <v>123</v>
      </c>
    </row>
    <row r="14" spans="1:37" x14ac:dyDescent="0.25">
      <c r="A14" s="1">
        <v>41654</v>
      </c>
      <c r="B14" s="6">
        <v>2420000</v>
      </c>
      <c r="E14" t="s">
        <v>46</v>
      </c>
      <c r="F14" s="3">
        <f>SUM(G14:H14)</f>
        <v>4085</v>
      </c>
      <c r="G14" s="3">
        <v>840</v>
      </c>
      <c r="H14" s="3">
        <v>3245</v>
      </c>
      <c r="N14" t="s">
        <v>109</v>
      </c>
      <c r="O14" t="s">
        <v>110</v>
      </c>
      <c r="R14" t="s">
        <v>111</v>
      </c>
      <c r="T14" t="s">
        <v>112</v>
      </c>
      <c r="U14" t="s">
        <v>55</v>
      </c>
      <c r="W14" t="s">
        <v>113</v>
      </c>
      <c r="X14" t="s">
        <v>114</v>
      </c>
      <c r="Y14" t="s">
        <v>40</v>
      </c>
      <c r="Z14" t="s">
        <v>115</v>
      </c>
      <c r="AB14" t="s">
        <v>111</v>
      </c>
      <c r="AC14" t="s">
        <v>57</v>
      </c>
      <c r="AE14" t="s">
        <v>116</v>
      </c>
    </row>
    <row r="15" spans="1:37" x14ac:dyDescent="0.25">
      <c r="A15" s="1">
        <v>41654</v>
      </c>
      <c r="B15" s="6">
        <v>21700000</v>
      </c>
      <c r="E15" t="s">
        <v>46</v>
      </c>
      <c r="F15" s="3">
        <v>32000</v>
      </c>
      <c r="H15" s="3">
        <v>32000</v>
      </c>
      <c r="N15" t="s">
        <v>84</v>
      </c>
      <c r="P15" t="s">
        <v>117</v>
      </c>
      <c r="R15" t="s">
        <v>65</v>
      </c>
      <c r="S15" t="s">
        <v>66</v>
      </c>
      <c r="T15" t="s">
        <v>67</v>
      </c>
      <c r="U15" t="s">
        <v>44</v>
      </c>
      <c r="W15" t="s">
        <v>118</v>
      </c>
      <c r="Z15" t="s">
        <v>76</v>
      </c>
      <c r="AC15" t="s">
        <v>119</v>
      </c>
      <c r="AD15" t="s">
        <v>71</v>
      </c>
      <c r="AE15" t="s">
        <v>107</v>
      </c>
      <c r="AF15" t="s">
        <v>72</v>
      </c>
    </row>
    <row r="16" spans="1:37" x14ac:dyDescent="0.25">
      <c r="A16" s="1">
        <v>41654</v>
      </c>
      <c r="B16" s="6">
        <v>147500000</v>
      </c>
      <c r="D16" s="5">
        <v>5.8000000000000003E-2</v>
      </c>
      <c r="E16" t="s">
        <v>124</v>
      </c>
      <c r="F16" s="3">
        <v>27000</v>
      </c>
      <c r="I16" s="3">
        <v>27000</v>
      </c>
      <c r="N16" t="s">
        <v>125</v>
      </c>
      <c r="P16" t="s">
        <v>126</v>
      </c>
      <c r="R16" t="s">
        <v>127</v>
      </c>
      <c r="T16" t="s">
        <v>40</v>
      </c>
      <c r="U16" t="s">
        <v>128</v>
      </c>
      <c r="W16" t="s">
        <v>129</v>
      </c>
      <c r="Y16" t="s">
        <v>40</v>
      </c>
      <c r="Z16" t="s">
        <v>128</v>
      </c>
      <c r="AK16" t="s">
        <v>130</v>
      </c>
    </row>
    <row r="17" spans="1:37" x14ac:dyDescent="0.25">
      <c r="A17" s="1">
        <v>41655</v>
      </c>
      <c r="E17" t="s">
        <v>36</v>
      </c>
      <c r="K17">
        <v>59</v>
      </c>
      <c r="M17" t="s">
        <v>37</v>
      </c>
      <c r="N17" t="s">
        <v>131</v>
      </c>
      <c r="P17" t="s">
        <v>132</v>
      </c>
      <c r="R17" t="s">
        <v>75</v>
      </c>
      <c r="S17" t="s">
        <v>133</v>
      </c>
      <c r="U17" t="s">
        <v>79</v>
      </c>
      <c r="W17" t="s">
        <v>134</v>
      </c>
      <c r="Y17" t="s">
        <v>40</v>
      </c>
      <c r="Z17" t="s">
        <v>135</v>
      </c>
      <c r="AC17" t="s">
        <v>136</v>
      </c>
    </row>
    <row r="18" spans="1:37" x14ac:dyDescent="0.25">
      <c r="A18" s="1">
        <v>41656</v>
      </c>
      <c r="E18" s="5" t="s">
        <v>46</v>
      </c>
      <c r="F18" s="3">
        <v>16000</v>
      </c>
      <c r="H18" s="3">
        <v>16000</v>
      </c>
      <c r="N18" t="s">
        <v>84</v>
      </c>
      <c r="P18" t="s">
        <v>137</v>
      </c>
      <c r="R18" t="s">
        <v>138</v>
      </c>
      <c r="T18" t="s">
        <v>40</v>
      </c>
      <c r="U18" t="s">
        <v>55</v>
      </c>
      <c r="W18" t="s">
        <v>139</v>
      </c>
      <c r="Y18" t="s">
        <v>40</v>
      </c>
      <c r="Z18" t="s">
        <v>135</v>
      </c>
      <c r="AB18" t="s">
        <v>140</v>
      </c>
      <c r="AK18" t="s">
        <v>141</v>
      </c>
    </row>
    <row r="19" spans="1:37" x14ac:dyDescent="0.25">
      <c r="A19" s="1">
        <v>41660</v>
      </c>
      <c r="E19" t="s">
        <v>83</v>
      </c>
      <c r="F19" s="3">
        <v>3350</v>
      </c>
      <c r="G19" s="3">
        <v>3350</v>
      </c>
      <c r="L19">
        <v>75</v>
      </c>
      <c r="N19" t="s">
        <v>142</v>
      </c>
      <c r="O19" t="s">
        <v>143</v>
      </c>
      <c r="R19" t="s">
        <v>144</v>
      </c>
      <c r="T19" t="s">
        <v>40</v>
      </c>
      <c r="U19" t="s">
        <v>55</v>
      </c>
      <c r="W19" t="s">
        <v>50</v>
      </c>
      <c r="AB19" t="s">
        <v>144</v>
      </c>
      <c r="AC19" t="s">
        <v>145</v>
      </c>
      <c r="AE19" t="s">
        <v>136</v>
      </c>
    </row>
    <row r="20" spans="1:37" x14ac:dyDescent="0.25">
      <c r="A20" s="1">
        <v>41660</v>
      </c>
      <c r="E20" t="s">
        <v>124</v>
      </c>
      <c r="F20" s="3">
        <v>2000</v>
      </c>
      <c r="I20" s="3">
        <v>2000</v>
      </c>
      <c r="N20" t="s">
        <v>146</v>
      </c>
      <c r="O20" t="s">
        <v>147</v>
      </c>
      <c r="P20" t="s">
        <v>148</v>
      </c>
      <c r="R20" t="s">
        <v>149</v>
      </c>
      <c r="T20" t="s">
        <v>40</v>
      </c>
      <c r="U20" t="s">
        <v>41</v>
      </c>
      <c r="W20" t="s">
        <v>150</v>
      </c>
      <c r="Y20" t="s">
        <v>40</v>
      </c>
      <c r="Z20" t="s">
        <v>89</v>
      </c>
      <c r="AC20" t="s">
        <v>151</v>
      </c>
      <c r="AE20" t="s">
        <v>151</v>
      </c>
    </row>
    <row r="21" spans="1:37" x14ac:dyDescent="0.25">
      <c r="A21" s="1">
        <v>41662</v>
      </c>
      <c r="B21" s="6">
        <v>29000000</v>
      </c>
      <c r="E21" t="s">
        <v>83</v>
      </c>
      <c r="F21" s="3">
        <v>16200</v>
      </c>
      <c r="G21" s="3">
        <v>16200</v>
      </c>
      <c r="L21">
        <v>185</v>
      </c>
      <c r="N21" t="s">
        <v>131</v>
      </c>
      <c r="O21" t="s">
        <v>152</v>
      </c>
      <c r="P21" t="s">
        <v>153</v>
      </c>
      <c r="R21" t="s">
        <v>154</v>
      </c>
      <c r="T21" t="s">
        <v>155</v>
      </c>
      <c r="U21" t="s">
        <v>44</v>
      </c>
      <c r="W21" t="s">
        <v>156</v>
      </c>
      <c r="Y21" t="s">
        <v>50</v>
      </c>
      <c r="Z21" t="s">
        <v>50</v>
      </c>
      <c r="AB21" t="s">
        <v>157</v>
      </c>
      <c r="AC21" t="s">
        <v>158</v>
      </c>
      <c r="AD21" t="s">
        <v>159</v>
      </c>
      <c r="AE21" t="s">
        <v>90</v>
      </c>
      <c r="AF21" t="s">
        <v>108</v>
      </c>
    </row>
    <row r="22" spans="1:37" x14ac:dyDescent="0.25">
      <c r="A22" s="1">
        <v>41662</v>
      </c>
      <c r="E22" t="s">
        <v>36</v>
      </c>
      <c r="K22">
        <v>44</v>
      </c>
      <c r="N22" t="s">
        <v>164</v>
      </c>
      <c r="O22" t="s">
        <v>165</v>
      </c>
      <c r="R22" t="s">
        <v>75</v>
      </c>
      <c r="S22" t="s">
        <v>166</v>
      </c>
      <c r="T22" t="s">
        <v>40</v>
      </c>
      <c r="U22" t="s">
        <v>79</v>
      </c>
      <c r="W22" t="s">
        <v>167</v>
      </c>
      <c r="Y22" t="s">
        <v>40</v>
      </c>
      <c r="Z22" t="s">
        <v>89</v>
      </c>
      <c r="AA22" t="s">
        <v>168</v>
      </c>
      <c r="AJ22" t="s">
        <v>169</v>
      </c>
    </row>
    <row r="23" spans="1:37" x14ac:dyDescent="0.25">
      <c r="A23" s="1">
        <v>41662</v>
      </c>
      <c r="E23" t="s">
        <v>36</v>
      </c>
      <c r="K23">
        <v>226</v>
      </c>
      <c r="N23" t="s">
        <v>160</v>
      </c>
      <c r="R23" t="s">
        <v>161</v>
      </c>
      <c r="T23" t="s">
        <v>40</v>
      </c>
      <c r="U23" t="s">
        <v>39</v>
      </c>
      <c r="W23" t="s">
        <v>101</v>
      </c>
      <c r="Y23" t="s">
        <v>40</v>
      </c>
      <c r="Z23" t="s">
        <v>44</v>
      </c>
      <c r="AC23" t="s">
        <v>162</v>
      </c>
      <c r="AE23" t="s">
        <v>163</v>
      </c>
      <c r="AF23" t="s">
        <v>103</v>
      </c>
    </row>
    <row r="24" spans="1:37" x14ac:dyDescent="0.25">
      <c r="A24" s="1">
        <v>41663</v>
      </c>
      <c r="E24" t="s">
        <v>170</v>
      </c>
      <c r="F24" s="3">
        <v>6189</v>
      </c>
      <c r="L24">
        <v>361</v>
      </c>
      <c r="N24" t="s">
        <v>131</v>
      </c>
      <c r="O24" t="s">
        <v>171</v>
      </c>
      <c r="R24" t="s">
        <v>172</v>
      </c>
      <c r="T24" t="s">
        <v>40</v>
      </c>
      <c r="U24" t="s">
        <v>55</v>
      </c>
      <c r="W24" t="s">
        <v>65</v>
      </c>
      <c r="X24" t="s">
        <v>173</v>
      </c>
      <c r="Y24" t="s">
        <v>40</v>
      </c>
      <c r="Z24" t="s">
        <v>44</v>
      </c>
      <c r="AC24" t="s">
        <v>107</v>
      </c>
      <c r="AE24" t="s">
        <v>174</v>
      </c>
    </row>
    <row r="25" spans="1:37" x14ac:dyDescent="0.25">
      <c r="A25" s="1">
        <v>41666</v>
      </c>
      <c r="B25" s="6">
        <v>5700000</v>
      </c>
      <c r="E25" t="s">
        <v>175</v>
      </c>
      <c r="F25" s="3">
        <v>1800</v>
      </c>
      <c r="I25" s="3">
        <v>1800</v>
      </c>
      <c r="N25" t="s">
        <v>176</v>
      </c>
      <c r="O25" t="s">
        <v>177</v>
      </c>
      <c r="R25" t="s">
        <v>178</v>
      </c>
      <c r="T25" t="s">
        <v>40</v>
      </c>
      <c r="U25" t="s">
        <v>79</v>
      </c>
      <c r="W25" t="s">
        <v>179</v>
      </c>
      <c r="Y25" t="s">
        <v>40</v>
      </c>
      <c r="Z25" t="s">
        <v>135</v>
      </c>
      <c r="AB25" t="s">
        <v>180</v>
      </c>
      <c r="AC25" t="s">
        <v>136</v>
      </c>
      <c r="AE25" t="s">
        <v>181</v>
      </c>
    </row>
    <row r="26" spans="1:37" x14ac:dyDescent="0.25">
      <c r="A26" s="1">
        <v>41666</v>
      </c>
      <c r="E26" t="s">
        <v>124</v>
      </c>
      <c r="F26" s="3">
        <v>4300</v>
      </c>
      <c r="I26" s="3">
        <v>4300</v>
      </c>
      <c r="N26" t="s">
        <v>185</v>
      </c>
      <c r="O26" t="s">
        <v>186</v>
      </c>
      <c r="R26" t="s">
        <v>187</v>
      </c>
      <c r="S26" t="s">
        <v>188</v>
      </c>
      <c r="T26" t="s">
        <v>40</v>
      </c>
      <c r="U26" t="s">
        <v>115</v>
      </c>
      <c r="W26" t="s">
        <v>189</v>
      </c>
      <c r="Y26" t="s">
        <v>40</v>
      </c>
      <c r="Z26" t="s">
        <v>135</v>
      </c>
      <c r="AB26" t="s">
        <v>190</v>
      </c>
      <c r="AC26" t="s">
        <v>136</v>
      </c>
      <c r="AE26" t="s">
        <v>191</v>
      </c>
    </row>
    <row r="27" spans="1:37" x14ac:dyDescent="0.25">
      <c r="A27" s="1">
        <v>41666</v>
      </c>
      <c r="E27" t="s">
        <v>175</v>
      </c>
      <c r="F27" s="3">
        <v>1100</v>
      </c>
      <c r="I27" s="3">
        <v>1100</v>
      </c>
      <c r="N27" t="s">
        <v>131</v>
      </c>
      <c r="P27" t="s">
        <v>182</v>
      </c>
      <c r="R27" t="s">
        <v>41</v>
      </c>
      <c r="U27" t="s">
        <v>41</v>
      </c>
      <c r="W27" t="s">
        <v>183</v>
      </c>
      <c r="Y27" t="s">
        <v>40</v>
      </c>
      <c r="Z27" t="s">
        <v>89</v>
      </c>
      <c r="AB27" t="s">
        <v>184</v>
      </c>
      <c r="AE27" t="s">
        <v>136</v>
      </c>
    </row>
    <row r="28" spans="1:37" x14ac:dyDescent="0.25">
      <c r="A28" s="1">
        <v>41666</v>
      </c>
      <c r="B28" s="6">
        <v>25400000</v>
      </c>
      <c r="E28" t="s">
        <v>124</v>
      </c>
      <c r="F28" s="3">
        <v>10500</v>
      </c>
      <c r="I28" s="3">
        <v>10500</v>
      </c>
      <c r="N28" t="s">
        <v>146</v>
      </c>
      <c r="P28" t="s">
        <v>192</v>
      </c>
      <c r="R28" t="s">
        <v>193</v>
      </c>
      <c r="T28" t="s">
        <v>40</v>
      </c>
      <c r="U28" t="s">
        <v>41</v>
      </c>
      <c r="W28" t="s">
        <v>194</v>
      </c>
      <c r="Y28" t="s">
        <v>40</v>
      </c>
      <c r="Z28" t="s">
        <v>41</v>
      </c>
      <c r="AK28" t="s">
        <v>195</v>
      </c>
    </row>
    <row r="29" spans="1:37" x14ac:dyDescent="0.25">
      <c r="A29" s="1">
        <v>41673</v>
      </c>
      <c r="E29" t="s">
        <v>36</v>
      </c>
      <c r="K29">
        <v>14</v>
      </c>
      <c r="N29" t="s">
        <v>207</v>
      </c>
      <c r="R29" t="s">
        <v>100</v>
      </c>
      <c r="T29" t="s">
        <v>40</v>
      </c>
      <c r="U29" t="s">
        <v>41</v>
      </c>
      <c r="W29" t="s">
        <v>208</v>
      </c>
      <c r="X29" t="s">
        <v>209</v>
      </c>
      <c r="Y29" t="s">
        <v>40</v>
      </c>
      <c r="Z29" t="s">
        <v>76</v>
      </c>
      <c r="AE29" t="s">
        <v>210</v>
      </c>
    </row>
    <row r="30" spans="1:37" x14ac:dyDescent="0.25">
      <c r="A30" s="1">
        <v>41673</v>
      </c>
      <c r="B30" s="6">
        <v>1500000</v>
      </c>
      <c r="E30" t="s">
        <v>36</v>
      </c>
      <c r="K30">
        <v>13</v>
      </c>
      <c r="N30" t="s">
        <v>211</v>
      </c>
      <c r="R30" t="s">
        <v>212</v>
      </c>
      <c r="T30" t="s">
        <v>40</v>
      </c>
      <c r="U30" t="s">
        <v>41</v>
      </c>
      <c r="W30" t="s">
        <v>208</v>
      </c>
      <c r="X30" t="s">
        <v>209</v>
      </c>
      <c r="Y30" t="s">
        <v>40</v>
      </c>
      <c r="Z30" t="s">
        <v>76</v>
      </c>
      <c r="AE30" t="s">
        <v>210</v>
      </c>
    </row>
    <row r="31" spans="1:37" x14ac:dyDescent="0.25">
      <c r="A31" s="1">
        <v>41673</v>
      </c>
      <c r="B31" s="6">
        <v>169000000</v>
      </c>
      <c r="D31" s="5">
        <v>0.112</v>
      </c>
      <c r="E31" t="s">
        <v>202</v>
      </c>
      <c r="F31" s="3">
        <v>95800</v>
      </c>
      <c r="I31" s="3">
        <v>95800</v>
      </c>
      <c r="N31" t="s">
        <v>64</v>
      </c>
      <c r="P31" t="s">
        <v>64</v>
      </c>
      <c r="R31" t="s">
        <v>203</v>
      </c>
      <c r="T31" t="s">
        <v>204</v>
      </c>
      <c r="U31" t="s">
        <v>205</v>
      </c>
      <c r="W31" t="s">
        <v>206</v>
      </c>
      <c r="Y31" t="s">
        <v>40</v>
      </c>
      <c r="Z31" t="s">
        <v>128</v>
      </c>
    </row>
    <row r="32" spans="1:37" x14ac:dyDescent="0.25">
      <c r="A32" s="1">
        <v>41673</v>
      </c>
      <c r="E32" t="s">
        <v>196</v>
      </c>
      <c r="F32" s="3">
        <v>3650</v>
      </c>
      <c r="J32" s="3">
        <v>3650</v>
      </c>
      <c r="N32" t="s">
        <v>197</v>
      </c>
      <c r="O32" t="s">
        <v>198</v>
      </c>
      <c r="R32" t="s">
        <v>199</v>
      </c>
      <c r="T32" t="s">
        <v>40</v>
      </c>
      <c r="U32" t="s">
        <v>89</v>
      </c>
      <c r="W32" t="s">
        <v>200</v>
      </c>
      <c r="Y32" t="s">
        <v>40</v>
      </c>
      <c r="Z32" t="s">
        <v>55</v>
      </c>
      <c r="AE32" t="s">
        <v>201</v>
      </c>
      <c r="AF32" t="s">
        <v>72</v>
      </c>
    </row>
    <row r="33" spans="1:37" x14ac:dyDescent="0.25">
      <c r="A33" s="1">
        <v>41675</v>
      </c>
      <c r="B33" s="6">
        <v>3950000</v>
      </c>
      <c r="E33" t="s">
        <v>83</v>
      </c>
      <c r="F33" s="3">
        <v>5300</v>
      </c>
      <c r="G33" s="3">
        <v>5300</v>
      </c>
      <c r="N33" t="s">
        <v>131</v>
      </c>
      <c r="O33" t="s">
        <v>217</v>
      </c>
      <c r="P33" t="s">
        <v>218</v>
      </c>
      <c r="R33" t="s">
        <v>219</v>
      </c>
      <c r="T33" t="s">
        <v>40</v>
      </c>
      <c r="U33" t="s">
        <v>89</v>
      </c>
      <c r="W33" t="s">
        <v>50</v>
      </c>
      <c r="AK33" t="s">
        <v>195</v>
      </c>
    </row>
    <row r="34" spans="1:37" x14ac:dyDescent="0.25">
      <c r="A34" s="1">
        <v>41675</v>
      </c>
      <c r="E34" t="s">
        <v>224</v>
      </c>
      <c r="F34" s="3">
        <v>750</v>
      </c>
      <c r="I34" s="3">
        <v>750</v>
      </c>
      <c r="K34">
        <v>27</v>
      </c>
      <c r="L34">
        <v>34</v>
      </c>
      <c r="N34" t="s">
        <v>225</v>
      </c>
      <c r="O34" t="s">
        <v>226</v>
      </c>
      <c r="R34" t="s">
        <v>41</v>
      </c>
      <c r="T34" t="s">
        <v>40</v>
      </c>
      <c r="U34" t="s">
        <v>41</v>
      </c>
      <c r="W34" t="s">
        <v>75</v>
      </c>
      <c r="Y34" t="s">
        <v>40</v>
      </c>
      <c r="Z34" t="s">
        <v>76</v>
      </c>
      <c r="AE34" t="s">
        <v>227</v>
      </c>
    </row>
    <row r="35" spans="1:37" x14ac:dyDescent="0.25">
      <c r="A35" s="1">
        <v>41675</v>
      </c>
      <c r="B35" s="6">
        <v>1700000</v>
      </c>
      <c r="E35" t="s">
        <v>46</v>
      </c>
      <c r="H35" s="3" t="s">
        <v>213</v>
      </c>
      <c r="M35" t="s">
        <v>37</v>
      </c>
      <c r="N35" t="s">
        <v>142</v>
      </c>
      <c r="O35" t="s">
        <v>214</v>
      </c>
      <c r="R35" t="s">
        <v>41</v>
      </c>
      <c r="U35" t="s">
        <v>41</v>
      </c>
      <c r="W35" t="s">
        <v>215</v>
      </c>
      <c r="Y35" t="s">
        <v>40</v>
      </c>
      <c r="Z35" t="s">
        <v>89</v>
      </c>
      <c r="AE35" t="s">
        <v>216</v>
      </c>
    </row>
    <row r="36" spans="1:37" x14ac:dyDescent="0.25">
      <c r="A36" s="1">
        <v>41675</v>
      </c>
      <c r="B36" s="6">
        <v>3074000</v>
      </c>
      <c r="E36" t="s">
        <v>83</v>
      </c>
      <c r="F36" s="3">
        <v>2575</v>
      </c>
      <c r="G36" s="3">
        <v>2575</v>
      </c>
      <c r="N36" t="s">
        <v>220</v>
      </c>
      <c r="O36" t="s">
        <v>221</v>
      </c>
      <c r="R36" t="s">
        <v>222</v>
      </c>
      <c r="T36" t="s">
        <v>40</v>
      </c>
      <c r="U36" t="s">
        <v>55</v>
      </c>
      <c r="W36" t="s">
        <v>223</v>
      </c>
      <c r="Y36" t="s">
        <v>40</v>
      </c>
      <c r="Z36" t="s">
        <v>76</v>
      </c>
      <c r="AB36" t="s">
        <v>222</v>
      </c>
    </row>
    <row r="37" spans="1:37" x14ac:dyDescent="0.25">
      <c r="A37" s="1">
        <v>41676</v>
      </c>
      <c r="B37" s="6">
        <v>12750000</v>
      </c>
      <c r="E37" t="s">
        <v>36</v>
      </c>
      <c r="K37">
        <v>84</v>
      </c>
      <c r="L37">
        <v>26</v>
      </c>
      <c r="N37" t="s">
        <v>228</v>
      </c>
      <c r="O37" t="s">
        <v>229</v>
      </c>
      <c r="R37" t="s">
        <v>230</v>
      </c>
      <c r="T37" t="s">
        <v>40</v>
      </c>
      <c r="U37" t="s">
        <v>41</v>
      </c>
      <c r="W37" t="s">
        <v>231</v>
      </c>
      <c r="Y37" t="s">
        <v>40</v>
      </c>
      <c r="Z37" t="s">
        <v>44</v>
      </c>
      <c r="AE37" t="s">
        <v>107</v>
      </c>
      <c r="AF37" t="s">
        <v>232</v>
      </c>
    </row>
    <row r="38" spans="1:37" x14ac:dyDescent="0.25">
      <c r="A38" s="1">
        <v>41677</v>
      </c>
      <c r="B38" s="6">
        <v>25600000</v>
      </c>
      <c r="E38" t="s">
        <v>236</v>
      </c>
      <c r="F38" s="3">
        <f>25600+19500</f>
        <v>45100</v>
      </c>
      <c r="H38" s="3">
        <v>45100</v>
      </c>
      <c r="N38" t="s">
        <v>237</v>
      </c>
      <c r="R38" t="s">
        <v>238</v>
      </c>
      <c r="T38" t="s">
        <v>239</v>
      </c>
      <c r="U38" t="s">
        <v>128</v>
      </c>
      <c r="W38" t="s">
        <v>50</v>
      </c>
      <c r="AB38" t="s">
        <v>240</v>
      </c>
    </row>
    <row r="39" spans="1:37" x14ac:dyDescent="0.25">
      <c r="A39" s="1">
        <v>41677</v>
      </c>
      <c r="B39" s="6">
        <v>450000</v>
      </c>
      <c r="E39" t="s">
        <v>46</v>
      </c>
      <c r="F39" s="3">
        <v>10835</v>
      </c>
      <c r="H39" s="3">
        <v>10835</v>
      </c>
      <c r="N39" t="s">
        <v>233</v>
      </c>
      <c r="O39" t="s">
        <v>234</v>
      </c>
      <c r="R39" t="s">
        <v>41</v>
      </c>
      <c r="T39" t="s">
        <v>40</v>
      </c>
      <c r="U39" t="s">
        <v>55</v>
      </c>
      <c r="W39" t="s">
        <v>41</v>
      </c>
      <c r="Z39" t="s">
        <v>41</v>
      </c>
      <c r="AC39" t="s">
        <v>235</v>
      </c>
      <c r="AE39" t="s">
        <v>235</v>
      </c>
    </row>
    <row r="40" spans="1:37" x14ac:dyDescent="0.25">
      <c r="A40" s="1">
        <v>41680</v>
      </c>
      <c r="B40" s="6">
        <v>82000000</v>
      </c>
      <c r="D40" s="5">
        <v>4.4999999999999998E-2</v>
      </c>
      <c r="E40" t="s">
        <v>175</v>
      </c>
      <c r="F40" s="3">
        <f>6500+5200</f>
        <v>11700</v>
      </c>
      <c r="I40" s="3">
        <v>11700</v>
      </c>
      <c r="K40">
        <v>6</v>
      </c>
      <c r="N40" t="s">
        <v>92</v>
      </c>
      <c r="O40" t="s">
        <v>241</v>
      </c>
      <c r="R40" t="s">
        <v>242</v>
      </c>
      <c r="T40" t="s">
        <v>87</v>
      </c>
      <c r="U40" t="s">
        <v>76</v>
      </c>
      <c r="W40" t="s">
        <v>243</v>
      </c>
      <c r="Y40" t="s">
        <v>40</v>
      </c>
      <c r="Z40" t="s">
        <v>89</v>
      </c>
      <c r="AB40" t="s">
        <v>244</v>
      </c>
    </row>
    <row r="41" spans="1:37" x14ac:dyDescent="0.25">
      <c r="A41" s="1">
        <v>41681</v>
      </c>
      <c r="E41" t="s">
        <v>250</v>
      </c>
      <c r="N41" t="s">
        <v>84</v>
      </c>
      <c r="O41" t="s">
        <v>251</v>
      </c>
      <c r="P41" t="s">
        <v>252</v>
      </c>
      <c r="R41" t="s">
        <v>253</v>
      </c>
      <c r="T41" t="s">
        <v>40</v>
      </c>
      <c r="U41" t="s">
        <v>89</v>
      </c>
      <c r="W41" t="s">
        <v>254</v>
      </c>
      <c r="Y41" t="s">
        <v>40</v>
      </c>
      <c r="Z41" t="s">
        <v>55</v>
      </c>
      <c r="AD41" t="s">
        <v>255</v>
      </c>
      <c r="AE41" t="s">
        <v>107</v>
      </c>
      <c r="AK41" t="s">
        <v>256</v>
      </c>
    </row>
    <row r="42" spans="1:37" x14ac:dyDescent="0.25">
      <c r="A42" s="1">
        <v>41681</v>
      </c>
      <c r="E42" t="s">
        <v>245</v>
      </c>
      <c r="F42" s="3">
        <v>850</v>
      </c>
      <c r="N42" t="s">
        <v>225</v>
      </c>
      <c r="O42" t="s">
        <v>246</v>
      </c>
      <c r="R42" t="s">
        <v>41</v>
      </c>
      <c r="T42" t="s">
        <v>40</v>
      </c>
      <c r="U42" t="s">
        <v>41</v>
      </c>
      <c r="W42" t="s">
        <v>247</v>
      </c>
      <c r="Y42" t="s">
        <v>40</v>
      </c>
      <c r="Z42" t="s">
        <v>55</v>
      </c>
      <c r="AB42" t="s">
        <v>248</v>
      </c>
      <c r="AE42" t="s">
        <v>249</v>
      </c>
    </row>
    <row r="43" spans="1:37" x14ac:dyDescent="0.25">
      <c r="A43" s="1">
        <v>41681</v>
      </c>
      <c r="E43" t="s">
        <v>36</v>
      </c>
      <c r="K43">
        <v>82</v>
      </c>
      <c r="N43" t="s">
        <v>257</v>
      </c>
      <c r="O43" t="s">
        <v>258</v>
      </c>
      <c r="R43" t="s">
        <v>41</v>
      </c>
      <c r="T43" t="s">
        <v>40</v>
      </c>
      <c r="U43" t="s">
        <v>41</v>
      </c>
      <c r="W43" t="s">
        <v>259</v>
      </c>
      <c r="Y43" t="s">
        <v>40</v>
      </c>
      <c r="Z43" t="s">
        <v>135</v>
      </c>
      <c r="AE43" t="s">
        <v>260</v>
      </c>
      <c r="AK43" t="s">
        <v>261</v>
      </c>
    </row>
    <row r="44" spans="1:37" x14ac:dyDescent="0.25">
      <c r="A44" s="1">
        <v>41682</v>
      </c>
      <c r="B44" s="6">
        <v>10900000</v>
      </c>
      <c r="E44" t="s">
        <v>83</v>
      </c>
      <c r="F44" s="3">
        <v>5700</v>
      </c>
      <c r="G44" s="3">
        <v>5700</v>
      </c>
      <c r="N44" t="s">
        <v>262</v>
      </c>
      <c r="P44" t="s">
        <v>263</v>
      </c>
      <c r="R44" t="s">
        <v>264</v>
      </c>
      <c r="T44" t="s">
        <v>40</v>
      </c>
      <c r="U44" t="s">
        <v>96</v>
      </c>
      <c r="W44" t="s">
        <v>265</v>
      </c>
      <c r="Y44" t="s">
        <v>40</v>
      </c>
      <c r="Z44" t="s">
        <v>89</v>
      </c>
      <c r="AB44" t="s">
        <v>266</v>
      </c>
      <c r="AE44" t="s">
        <v>267</v>
      </c>
    </row>
    <row r="45" spans="1:37" x14ac:dyDescent="0.25">
      <c r="A45" s="1">
        <v>41684</v>
      </c>
      <c r="E45" t="s">
        <v>83</v>
      </c>
      <c r="F45" s="3">
        <v>2300</v>
      </c>
      <c r="G45" s="3">
        <v>2300</v>
      </c>
      <c r="L45">
        <v>29</v>
      </c>
      <c r="N45" t="s">
        <v>131</v>
      </c>
      <c r="O45" t="s">
        <v>273</v>
      </c>
      <c r="R45" t="s">
        <v>274</v>
      </c>
      <c r="T45" t="s">
        <v>40</v>
      </c>
      <c r="U45" t="s">
        <v>55</v>
      </c>
      <c r="W45" t="s">
        <v>41</v>
      </c>
      <c r="Y45" t="s">
        <v>40</v>
      </c>
      <c r="Z45" t="s">
        <v>41</v>
      </c>
      <c r="AC45" t="s">
        <v>275</v>
      </c>
      <c r="AE45" t="s">
        <v>276</v>
      </c>
    </row>
    <row r="46" spans="1:37" x14ac:dyDescent="0.25">
      <c r="A46" s="1">
        <v>41684</v>
      </c>
      <c r="B46" s="6">
        <v>48300000</v>
      </c>
      <c r="E46" t="s">
        <v>170</v>
      </c>
      <c r="N46" t="s">
        <v>146</v>
      </c>
      <c r="P46" t="s">
        <v>268</v>
      </c>
      <c r="R46" t="s">
        <v>269</v>
      </c>
      <c r="T46" t="s">
        <v>40</v>
      </c>
      <c r="U46" t="s">
        <v>55</v>
      </c>
      <c r="W46" t="s">
        <v>270</v>
      </c>
      <c r="Y46" t="s">
        <v>40</v>
      </c>
      <c r="Z46" t="s">
        <v>96</v>
      </c>
      <c r="AB46" t="s">
        <v>271</v>
      </c>
      <c r="AK46" t="s">
        <v>272</v>
      </c>
    </row>
    <row r="47" spans="1:37" x14ac:dyDescent="0.25">
      <c r="A47" s="1">
        <v>41687</v>
      </c>
      <c r="E47" t="s">
        <v>245</v>
      </c>
      <c r="F47" s="3">
        <v>6000</v>
      </c>
      <c r="G47" s="3">
        <v>6000</v>
      </c>
      <c r="M47" t="s">
        <v>37</v>
      </c>
      <c r="N47" t="s">
        <v>277</v>
      </c>
      <c r="O47" t="s">
        <v>278</v>
      </c>
      <c r="R47" t="s">
        <v>279</v>
      </c>
      <c r="T47" t="s">
        <v>40</v>
      </c>
      <c r="U47" t="s">
        <v>41</v>
      </c>
      <c r="W47" t="s">
        <v>280</v>
      </c>
      <c r="Y47" t="s">
        <v>40</v>
      </c>
      <c r="Z47" t="s">
        <v>41</v>
      </c>
      <c r="AE47" t="s">
        <v>281</v>
      </c>
      <c r="AK47" t="s">
        <v>282</v>
      </c>
    </row>
    <row r="48" spans="1:37" x14ac:dyDescent="0.25">
      <c r="A48" s="1">
        <v>41687</v>
      </c>
      <c r="E48" t="s">
        <v>196</v>
      </c>
      <c r="F48" s="3">
        <v>3561</v>
      </c>
      <c r="H48" s="3">
        <v>3561</v>
      </c>
      <c r="N48" t="s">
        <v>283</v>
      </c>
      <c r="O48" t="s">
        <v>284</v>
      </c>
      <c r="R48" t="s">
        <v>41</v>
      </c>
      <c r="T48" t="s">
        <v>40</v>
      </c>
      <c r="U48" t="s">
        <v>41</v>
      </c>
      <c r="W48" t="s">
        <v>285</v>
      </c>
      <c r="Y48" t="s">
        <v>40</v>
      </c>
      <c r="Z48" t="s">
        <v>55</v>
      </c>
      <c r="AE48" t="s">
        <v>286</v>
      </c>
    </row>
    <row r="49" spans="1:37" x14ac:dyDescent="0.25">
      <c r="A49" s="1">
        <v>41688</v>
      </c>
      <c r="B49" s="6">
        <v>7000000</v>
      </c>
      <c r="E49" t="s">
        <v>36</v>
      </c>
      <c r="K49">
        <v>25</v>
      </c>
      <c r="L49">
        <v>27</v>
      </c>
      <c r="N49" t="s">
        <v>291</v>
      </c>
      <c r="O49" t="s">
        <v>292</v>
      </c>
      <c r="P49" t="s">
        <v>293</v>
      </c>
      <c r="R49" t="s">
        <v>231</v>
      </c>
      <c r="T49" t="s">
        <v>40</v>
      </c>
      <c r="U49" t="s">
        <v>44</v>
      </c>
      <c r="W49" t="s">
        <v>294</v>
      </c>
      <c r="Y49" t="s">
        <v>40</v>
      </c>
      <c r="Z49" t="s">
        <v>135</v>
      </c>
      <c r="AA49" t="s">
        <v>295</v>
      </c>
    </row>
    <row r="50" spans="1:37" x14ac:dyDescent="0.25">
      <c r="A50" s="1">
        <v>41688</v>
      </c>
      <c r="B50" s="6">
        <v>3550000</v>
      </c>
      <c r="E50" t="s">
        <v>83</v>
      </c>
      <c r="F50" s="3">
        <v>7500</v>
      </c>
      <c r="N50" t="s">
        <v>225</v>
      </c>
      <c r="O50" t="s">
        <v>287</v>
      </c>
      <c r="R50" t="s">
        <v>288</v>
      </c>
      <c r="T50" t="s">
        <v>40</v>
      </c>
      <c r="U50" t="s">
        <v>41</v>
      </c>
      <c r="W50" t="s">
        <v>289</v>
      </c>
      <c r="Y50" t="s">
        <v>40</v>
      </c>
      <c r="Z50" t="s">
        <v>44</v>
      </c>
      <c r="AK50" t="s">
        <v>290</v>
      </c>
    </row>
    <row r="51" spans="1:37" x14ac:dyDescent="0.25">
      <c r="A51" s="1">
        <v>41688</v>
      </c>
      <c r="E51" t="s">
        <v>36</v>
      </c>
      <c r="K51">
        <v>112</v>
      </c>
      <c r="N51" t="s">
        <v>84</v>
      </c>
      <c r="O51" t="s">
        <v>296</v>
      </c>
      <c r="R51" t="s">
        <v>75</v>
      </c>
      <c r="T51" t="s">
        <v>40</v>
      </c>
      <c r="U51" t="s">
        <v>79</v>
      </c>
      <c r="W51" t="s">
        <v>297</v>
      </c>
      <c r="Y51" t="s">
        <v>40</v>
      </c>
      <c r="Z51" t="s">
        <v>89</v>
      </c>
    </row>
    <row r="52" spans="1:37" x14ac:dyDescent="0.25">
      <c r="A52" s="1">
        <v>41689</v>
      </c>
      <c r="B52" s="6" t="s">
        <v>298</v>
      </c>
      <c r="E52" t="s">
        <v>170</v>
      </c>
      <c r="F52" s="3">
        <v>34000</v>
      </c>
      <c r="G52" s="3">
        <v>12000</v>
      </c>
      <c r="H52" s="3">
        <v>22000</v>
      </c>
      <c r="N52" t="s">
        <v>225</v>
      </c>
      <c r="O52" t="s">
        <v>299</v>
      </c>
      <c r="P52" t="s">
        <v>300</v>
      </c>
      <c r="R52" t="s">
        <v>288</v>
      </c>
      <c r="T52" t="s">
        <v>40</v>
      </c>
      <c r="U52" t="s">
        <v>41</v>
      </c>
      <c r="W52" t="s">
        <v>301</v>
      </c>
      <c r="Y52" t="s">
        <v>40</v>
      </c>
      <c r="Z52" t="s">
        <v>32</v>
      </c>
      <c r="AB52" t="s">
        <v>302</v>
      </c>
    </row>
    <row r="53" spans="1:37" x14ac:dyDescent="0.25">
      <c r="A53" s="1">
        <v>41690</v>
      </c>
      <c r="B53" s="6">
        <v>12500000</v>
      </c>
      <c r="D53" s="5">
        <v>6.2E-2</v>
      </c>
      <c r="E53" t="s">
        <v>124</v>
      </c>
      <c r="F53" s="3">
        <v>3500</v>
      </c>
      <c r="I53" s="3">
        <v>3500</v>
      </c>
      <c r="L53">
        <v>100</v>
      </c>
      <c r="N53" t="s">
        <v>283</v>
      </c>
      <c r="P53" t="s">
        <v>303</v>
      </c>
      <c r="R53" t="s">
        <v>304</v>
      </c>
      <c r="T53" t="s">
        <v>40</v>
      </c>
      <c r="U53" t="s">
        <v>41</v>
      </c>
      <c r="W53" t="s">
        <v>42</v>
      </c>
      <c r="X53" t="s">
        <v>305</v>
      </c>
      <c r="Y53" t="s">
        <v>40</v>
      </c>
      <c r="Z53" t="s">
        <v>76</v>
      </c>
      <c r="AB53" t="s">
        <v>306</v>
      </c>
    </row>
    <row r="54" spans="1:37" x14ac:dyDescent="0.25">
      <c r="A54" s="1">
        <v>41690</v>
      </c>
      <c r="B54" s="6">
        <v>102000000</v>
      </c>
      <c r="C54" s="4">
        <v>7900000</v>
      </c>
      <c r="E54" t="s">
        <v>124</v>
      </c>
      <c r="F54" s="3">
        <v>26500</v>
      </c>
      <c r="I54" s="3">
        <v>26500</v>
      </c>
      <c r="N54" t="s">
        <v>307</v>
      </c>
      <c r="P54" t="s">
        <v>308</v>
      </c>
      <c r="R54" t="s">
        <v>309</v>
      </c>
      <c r="T54" t="s">
        <v>310</v>
      </c>
      <c r="U54" t="s">
        <v>41</v>
      </c>
      <c r="W54" t="s">
        <v>311</v>
      </c>
      <c r="X54" t="s">
        <v>312</v>
      </c>
      <c r="Y54" t="s">
        <v>40</v>
      </c>
      <c r="Z54" t="s">
        <v>76</v>
      </c>
      <c r="AE54" t="s">
        <v>45</v>
      </c>
      <c r="AF54" t="s">
        <v>313</v>
      </c>
    </row>
    <row r="55" spans="1:37" x14ac:dyDescent="0.25">
      <c r="A55" s="1">
        <v>41697</v>
      </c>
      <c r="E55" t="s">
        <v>83</v>
      </c>
      <c r="F55" s="3">
        <v>1235</v>
      </c>
      <c r="G55" s="3">
        <v>1235</v>
      </c>
      <c r="N55" t="s">
        <v>314</v>
      </c>
      <c r="O55" t="s">
        <v>315</v>
      </c>
      <c r="P55" t="s">
        <v>316</v>
      </c>
      <c r="R55" t="s">
        <v>50</v>
      </c>
      <c r="U55" t="s">
        <v>89</v>
      </c>
      <c r="W55" t="s">
        <v>317</v>
      </c>
      <c r="Y55" t="s">
        <v>40</v>
      </c>
      <c r="Z55" t="s">
        <v>96</v>
      </c>
      <c r="AE55" t="s">
        <v>216</v>
      </c>
    </row>
    <row r="56" spans="1:37" x14ac:dyDescent="0.25">
      <c r="A56" s="1">
        <v>41698</v>
      </c>
      <c r="E56" t="s">
        <v>321</v>
      </c>
      <c r="F56" s="3">
        <v>4800</v>
      </c>
      <c r="I56" s="3">
        <v>4800</v>
      </c>
      <c r="K56">
        <v>106</v>
      </c>
      <c r="N56" t="s">
        <v>322</v>
      </c>
      <c r="P56" t="s">
        <v>323</v>
      </c>
      <c r="R56" t="s">
        <v>41</v>
      </c>
      <c r="U56" t="s">
        <v>41</v>
      </c>
      <c r="W56" t="s">
        <v>324</v>
      </c>
      <c r="Y56" t="s">
        <v>40</v>
      </c>
      <c r="Z56" t="s">
        <v>89</v>
      </c>
    </row>
    <row r="57" spans="1:37" x14ac:dyDescent="0.25">
      <c r="A57" s="1">
        <v>41698</v>
      </c>
      <c r="B57" s="6">
        <v>60100000</v>
      </c>
      <c r="D57" s="5">
        <v>6.0999999999999999E-2</v>
      </c>
      <c r="E57" t="s">
        <v>124</v>
      </c>
      <c r="F57" s="3">
        <v>16000</v>
      </c>
      <c r="I57" s="3">
        <v>16000</v>
      </c>
      <c r="J57" s="3">
        <v>4000</v>
      </c>
      <c r="K57" s="3">
        <v>26</v>
      </c>
      <c r="N57" t="s">
        <v>318</v>
      </c>
      <c r="P57" t="s">
        <v>319</v>
      </c>
      <c r="R57" t="s">
        <v>127</v>
      </c>
      <c r="T57" t="s">
        <v>40</v>
      </c>
      <c r="U57" t="s">
        <v>128</v>
      </c>
      <c r="W57" t="s">
        <v>320</v>
      </c>
      <c r="Y57" t="s">
        <v>40</v>
      </c>
      <c r="Z57" t="s">
        <v>41</v>
      </c>
      <c r="AC57" t="s">
        <v>281</v>
      </c>
    </row>
    <row r="58" spans="1:37" x14ac:dyDescent="0.25">
      <c r="A58" s="1">
        <v>41699</v>
      </c>
      <c r="B58" s="6">
        <v>275000</v>
      </c>
      <c r="C58" s="4">
        <v>24968</v>
      </c>
      <c r="D58" s="5">
        <f>C58/B58</f>
        <v>9.0792727272727275E-2</v>
      </c>
      <c r="E58" t="s">
        <v>175</v>
      </c>
      <c r="F58" s="3">
        <v>100</v>
      </c>
      <c r="I58" s="3">
        <v>100</v>
      </c>
      <c r="N58" t="s">
        <v>325</v>
      </c>
      <c r="O58" t="s">
        <v>326</v>
      </c>
      <c r="R58" t="s">
        <v>41</v>
      </c>
      <c r="T58" t="s">
        <v>40</v>
      </c>
      <c r="U58" t="s">
        <v>41</v>
      </c>
      <c r="W58" t="s">
        <v>41</v>
      </c>
      <c r="Y58" t="s">
        <v>40</v>
      </c>
      <c r="Z58" t="s">
        <v>41</v>
      </c>
      <c r="AE58" t="s">
        <v>327</v>
      </c>
    </row>
    <row r="59" spans="1:37" x14ac:dyDescent="0.25">
      <c r="A59" s="1">
        <v>41707</v>
      </c>
      <c r="B59" s="6">
        <v>6500000</v>
      </c>
      <c r="E59" t="s">
        <v>83</v>
      </c>
      <c r="F59" s="3">
        <v>15000</v>
      </c>
      <c r="L59">
        <v>125</v>
      </c>
      <c r="N59" t="s">
        <v>131</v>
      </c>
      <c r="O59" t="s">
        <v>328</v>
      </c>
      <c r="R59" t="s">
        <v>329</v>
      </c>
      <c r="T59" t="s">
        <v>40</v>
      </c>
      <c r="U59" t="s">
        <v>76</v>
      </c>
      <c r="W59" t="s">
        <v>330</v>
      </c>
      <c r="Y59" t="s">
        <v>87</v>
      </c>
      <c r="Z59" t="s">
        <v>76</v>
      </c>
      <c r="AD59" t="s">
        <v>331</v>
      </c>
      <c r="AE59" t="s">
        <v>332</v>
      </c>
    </row>
    <row r="60" spans="1:37" x14ac:dyDescent="0.25">
      <c r="A60" s="1">
        <v>41707</v>
      </c>
      <c r="B60" s="6">
        <v>8200000</v>
      </c>
      <c r="E60" t="s">
        <v>124</v>
      </c>
      <c r="F60" s="3">
        <v>3500</v>
      </c>
      <c r="I60" s="3">
        <v>3500</v>
      </c>
      <c r="N60" t="s">
        <v>333</v>
      </c>
      <c r="O60" t="s">
        <v>334</v>
      </c>
      <c r="P60" t="s">
        <v>335</v>
      </c>
      <c r="R60" t="s">
        <v>336</v>
      </c>
      <c r="T60" t="s">
        <v>40</v>
      </c>
      <c r="U60" t="s">
        <v>41</v>
      </c>
      <c r="W60" t="s">
        <v>337</v>
      </c>
      <c r="Y60" t="s">
        <v>40</v>
      </c>
      <c r="Z60" t="s">
        <v>41</v>
      </c>
      <c r="AB60" t="s">
        <v>338</v>
      </c>
      <c r="AE60" t="s">
        <v>339</v>
      </c>
    </row>
    <row r="61" spans="1:37" x14ac:dyDescent="0.25">
      <c r="A61" s="1">
        <v>41708</v>
      </c>
      <c r="E61" t="s">
        <v>340</v>
      </c>
      <c r="F61" s="3">
        <v>2500</v>
      </c>
      <c r="I61" s="3">
        <v>2500</v>
      </c>
      <c r="K61">
        <v>17</v>
      </c>
      <c r="L61">
        <v>53</v>
      </c>
      <c r="N61" t="s">
        <v>341</v>
      </c>
      <c r="P61" t="s">
        <v>342</v>
      </c>
      <c r="R61" t="s">
        <v>41</v>
      </c>
      <c r="U61" t="s">
        <v>41</v>
      </c>
      <c r="W61" t="s">
        <v>343</v>
      </c>
      <c r="Y61" t="s">
        <v>40</v>
      </c>
      <c r="Z61" t="s">
        <v>89</v>
      </c>
      <c r="AK61" t="s">
        <v>344</v>
      </c>
    </row>
    <row r="62" spans="1:37" x14ac:dyDescent="0.25">
      <c r="A62" s="1">
        <v>41709</v>
      </c>
      <c r="E62" t="s">
        <v>36</v>
      </c>
      <c r="K62">
        <v>46</v>
      </c>
      <c r="M62" t="s">
        <v>37</v>
      </c>
      <c r="N62" t="s">
        <v>345</v>
      </c>
      <c r="P62" t="s">
        <v>346</v>
      </c>
      <c r="R62" t="s">
        <v>75</v>
      </c>
      <c r="T62" t="s">
        <v>40</v>
      </c>
      <c r="U62" t="s">
        <v>79</v>
      </c>
      <c r="W62" t="s">
        <v>347</v>
      </c>
      <c r="Y62" t="s">
        <v>40</v>
      </c>
      <c r="Z62" t="s">
        <v>89</v>
      </c>
    </row>
    <row r="63" spans="1:37" x14ac:dyDescent="0.25">
      <c r="A63" s="1">
        <v>41710</v>
      </c>
      <c r="B63" s="6">
        <v>34000000</v>
      </c>
      <c r="E63" t="s">
        <v>348</v>
      </c>
      <c r="F63" s="3">
        <f>15514+18156+22900</f>
        <v>56570</v>
      </c>
      <c r="H63" s="3">
        <f>F63</f>
        <v>56570</v>
      </c>
      <c r="N63" t="s">
        <v>349</v>
      </c>
      <c r="R63" t="s">
        <v>1375</v>
      </c>
      <c r="S63" t="s">
        <v>350</v>
      </c>
      <c r="T63" t="s">
        <v>351</v>
      </c>
      <c r="U63" t="s">
        <v>76</v>
      </c>
      <c r="W63" t="s">
        <v>42</v>
      </c>
      <c r="X63" t="s">
        <v>352</v>
      </c>
      <c r="Y63" t="s">
        <v>40</v>
      </c>
      <c r="Z63" t="s">
        <v>76</v>
      </c>
      <c r="AB63" t="s">
        <v>50</v>
      </c>
      <c r="AC63" t="s">
        <v>353</v>
      </c>
      <c r="AD63" t="s">
        <v>71</v>
      </c>
      <c r="AE63" t="s">
        <v>45</v>
      </c>
      <c r="AF63" t="s">
        <v>313</v>
      </c>
    </row>
    <row r="64" spans="1:37" x14ac:dyDescent="0.25">
      <c r="A64" s="1">
        <v>41710</v>
      </c>
      <c r="B64" s="6">
        <v>54000000</v>
      </c>
      <c r="E64" t="s">
        <v>36</v>
      </c>
      <c r="K64">
        <f>303+153</f>
        <v>456</v>
      </c>
      <c r="M64" t="s">
        <v>37</v>
      </c>
      <c r="N64" t="s">
        <v>92</v>
      </c>
      <c r="P64" t="s">
        <v>354</v>
      </c>
      <c r="R64" t="s">
        <v>105</v>
      </c>
      <c r="S64" t="s">
        <v>355</v>
      </c>
      <c r="T64" t="s">
        <v>87</v>
      </c>
      <c r="U64" t="s">
        <v>76</v>
      </c>
      <c r="W64" t="s">
        <v>356</v>
      </c>
      <c r="Y64" t="s">
        <v>40</v>
      </c>
      <c r="Z64" t="s">
        <v>89</v>
      </c>
    </row>
    <row r="65" spans="1:37" x14ac:dyDescent="0.25">
      <c r="A65" s="1">
        <v>41714</v>
      </c>
      <c r="E65" t="s">
        <v>36</v>
      </c>
      <c r="K65">
        <v>38</v>
      </c>
      <c r="N65" t="s">
        <v>357</v>
      </c>
      <c r="P65" t="s">
        <v>358</v>
      </c>
      <c r="R65" t="s">
        <v>75</v>
      </c>
      <c r="S65" t="s">
        <v>166</v>
      </c>
      <c r="T65" t="s">
        <v>40</v>
      </c>
      <c r="U65" t="s">
        <v>79</v>
      </c>
      <c r="W65" t="s">
        <v>359</v>
      </c>
      <c r="Y65" t="s">
        <v>40</v>
      </c>
      <c r="Z65" t="s">
        <v>89</v>
      </c>
    </row>
    <row r="66" spans="1:37" x14ac:dyDescent="0.25">
      <c r="A66" s="1">
        <v>41715</v>
      </c>
      <c r="E66" t="s">
        <v>360</v>
      </c>
      <c r="M66" t="s">
        <v>370</v>
      </c>
      <c r="N66" t="s">
        <v>371</v>
      </c>
      <c r="R66" t="s">
        <v>364</v>
      </c>
      <c r="T66" t="s">
        <v>351</v>
      </c>
      <c r="U66" t="s">
        <v>128</v>
      </c>
      <c r="W66" t="s">
        <v>365</v>
      </c>
      <c r="X66" t="s">
        <v>366</v>
      </c>
      <c r="Y66" t="s">
        <v>67</v>
      </c>
      <c r="Z66" t="s">
        <v>76</v>
      </c>
      <c r="AC66" t="s">
        <v>367</v>
      </c>
      <c r="AD66" t="s">
        <v>368</v>
      </c>
      <c r="AE66" t="s">
        <v>367</v>
      </c>
      <c r="AF66" t="s">
        <v>368</v>
      </c>
    </row>
    <row r="67" spans="1:37" x14ac:dyDescent="0.25">
      <c r="A67" s="1">
        <v>41715</v>
      </c>
      <c r="B67" s="6">
        <v>22300000</v>
      </c>
      <c r="E67" t="s">
        <v>360</v>
      </c>
      <c r="M67" t="s">
        <v>361</v>
      </c>
      <c r="N67" t="s">
        <v>362</v>
      </c>
      <c r="O67" t="s">
        <v>363</v>
      </c>
      <c r="R67" t="s">
        <v>364</v>
      </c>
      <c r="T67" t="s">
        <v>351</v>
      </c>
      <c r="U67" t="s">
        <v>128</v>
      </c>
      <c r="W67" t="s">
        <v>365</v>
      </c>
      <c r="X67" t="s">
        <v>366</v>
      </c>
      <c r="Y67" t="s">
        <v>67</v>
      </c>
      <c r="Z67" t="s">
        <v>76</v>
      </c>
      <c r="AC67" t="s">
        <v>367</v>
      </c>
      <c r="AD67" t="s">
        <v>368</v>
      </c>
      <c r="AE67" t="s">
        <v>367</v>
      </c>
      <c r="AF67" t="s">
        <v>368</v>
      </c>
    </row>
    <row r="68" spans="1:37" x14ac:dyDescent="0.25">
      <c r="A68" s="1">
        <v>41715</v>
      </c>
      <c r="B68" s="6">
        <v>6000000</v>
      </c>
      <c r="E68" t="s">
        <v>360</v>
      </c>
      <c r="M68" t="s">
        <v>361</v>
      </c>
      <c r="N68" t="s">
        <v>362</v>
      </c>
      <c r="O68" t="s">
        <v>369</v>
      </c>
      <c r="R68" t="s">
        <v>364</v>
      </c>
      <c r="T68" t="s">
        <v>351</v>
      </c>
      <c r="U68" t="s">
        <v>128</v>
      </c>
      <c r="W68" t="s">
        <v>365</v>
      </c>
      <c r="X68" t="s">
        <v>366</v>
      </c>
      <c r="Y68" t="s">
        <v>67</v>
      </c>
      <c r="Z68" t="s">
        <v>76</v>
      </c>
      <c r="AC68" t="s">
        <v>367</v>
      </c>
      <c r="AD68" t="s">
        <v>368</v>
      </c>
      <c r="AE68" t="s">
        <v>367</v>
      </c>
      <c r="AF68" t="s">
        <v>368</v>
      </c>
    </row>
    <row r="69" spans="1:37" x14ac:dyDescent="0.25">
      <c r="A69" s="1">
        <v>41715</v>
      </c>
      <c r="E69" t="s">
        <v>83</v>
      </c>
      <c r="F69" s="3">
        <v>3300</v>
      </c>
      <c r="G69" s="3">
        <v>3300</v>
      </c>
      <c r="N69" t="s">
        <v>372</v>
      </c>
      <c r="O69" t="s">
        <v>373</v>
      </c>
      <c r="R69" t="s">
        <v>39</v>
      </c>
      <c r="T69" t="s">
        <v>40</v>
      </c>
      <c r="U69" t="s">
        <v>41</v>
      </c>
      <c r="W69" t="s">
        <v>374</v>
      </c>
      <c r="Y69" t="s">
        <v>40</v>
      </c>
      <c r="Z69" t="s">
        <v>79</v>
      </c>
      <c r="AE69" t="s">
        <v>375</v>
      </c>
      <c r="AK69" t="s">
        <v>376</v>
      </c>
    </row>
    <row r="70" spans="1:37" x14ac:dyDescent="0.25">
      <c r="A70" s="1">
        <v>41715</v>
      </c>
      <c r="E70" t="s">
        <v>36</v>
      </c>
      <c r="K70">
        <v>52</v>
      </c>
      <c r="N70" t="s">
        <v>84</v>
      </c>
      <c r="P70" t="s">
        <v>377</v>
      </c>
      <c r="R70" t="s">
        <v>231</v>
      </c>
      <c r="T70" t="s">
        <v>40</v>
      </c>
      <c r="U70" t="s">
        <v>44</v>
      </c>
      <c r="W70" t="s">
        <v>297</v>
      </c>
      <c r="Y70" t="s">
        <v>40</v>
      </c>
      <c r="Z70" t="s">
        <v>89</v>
      </c>
    </row>
    <row r="71" spans="1:37" x14ac:dyDescent="0.25">
      <c r="A71" s="1">
        <v>41719</v>
      </c>
      <c r="B71" s="6">
        <v>495000</v>
      </c>
      <c r="C71" s="4">
        <v>69647</v>
      </c>
      <c r="D71" s="5">
        <f>C71/B71</f>
        <v>0.1407010101010101</v>
      </c>
      <c r="E71" t="s">
        <v>83</v>
      </c>
      <c r="F71" s="3">
        <v>1097</v>
      </c>
      <c r="G71" s="3">
        <v>1097</v>
      </c>
      <c r="N71" t="s">
        <v>378</v>
      </c>
      <c r="O71" t="s">
        <v>379</v>
      </c>
      <c r="R71" t="s">
        <v>41</v>
      </c>
      <c r="T71" t="s">
        <v>40</v>
      </c>
      <c r="U71" t="s">
        <v>41</v>
      </c>
      <c r="W71" t="s">
        <v>41</v>
      </c>
      <c r="Y71" t="s">
        <v>40</v>
      </c>
      <c r="Z71" t="s">
        <v>41</v>
      </c>
      <c r="AE71" t="s">
        <v>327</v>
      </c>
    </row>
    <row r="72" spans="1:37" x14ac:dyDescent="0.25">
      <c r="A72" s="1">
        <v>41721</v>
      </c>
      <c r="B72" s="6">
        <v>37000000</v>
      </c>
      <c r="E72" t="s">
        <v>36</v>
      </c>
      <c r="K72">
        <v>238</v>
      </c>
      <c r="M72" t="s">
        <v>37</v>
      </c>
      <c r="N72" t="s">
        <v>380</v>
      </c>
      <c r="R72" t="s">
        <v>74</v>
      </c>
      <c r="T72" t="s">
        <v>40</v>
      </c>
      <c r="U72" t="s">
        <v>41</v>
      </c>
      <c r="W72" t="s">
        <v>208</v>
      </c>
      <c r="X72" t="s">
        <v>209</v>
      </c>
      <c r="Y72" t="s">
        <v>40</v>
      </c>
      <c r="Z72" t="s">
        <v>76</v>
      </c>
      <c r="AD72" t="s">
        <v>71</v>
      </c>
      <c r="AE72" t="s">
        <v>77</v>
      </c>
      <c r="AF72" t="s">
        <v>103</v>
      </c>
    </row>
    <row r="73" spans="1:37" x14ac:dyDescent="0.25">
      <c r="A73" s="1">
        <v>41724</v>
      </c>
      <c r="E73" t="s">
        <v>83</v>
      </c>
      <c r="F73" s="3">
        <v>11703</v>
      </c>
      <c r="G73" s="3">
        <v>11703</v>
      </c>
      <c r="N73" t="s">
        <v>131</v>
      </c>
      <c r="O73" t="s">
        <v>381</v>
      </c>
      <c r="P73" t="s">
        <v>382</v>
      </c>
      <c r="R73" t="s">
        <v>383</v>
      </c>
      <c r="T73" t="s">
        <v>40</v>
      </c>
      <c r="U73" t="s">
        <v>89</v>
      </c>
      <c r="W73" s="7" t="s">
        <v>384</v>
      </c>
      <c r="Y73" t="s">
        <v>40</v>
      </c>
      <c r="Z73" t="s">
        <v>96</v>
      </c>
      <c r="AF73" t="s">
        <v>136</v>
      </c>
      <c r="AK73" t="s">
        <v>385</v>
      </c>
    </row>
    <row r="74" spans="1:37" x14ac:dyDescent="0.25">
      <c r="A74" s="1">
        <v>41724</v>
      </c>
      <c r="B74" s="6">
        <v>6400000</v>
      </c>
      <c r="E74" t="s">
        <v>83</v>
      </c>
      <c r="F74" s="3">
        <v>60000</v>
      </c>
      <c r="G74" s="3">
        <v>60000</v>
      </c>
      <c r="N74" t="s">
        <v>386</v>
      </c>
      <c r="O74" t="s">
        <v>387</v>
      </c>
      <c r="R74" t="s">
        <v>388</v>
      </c>
      <c r="T74" t="s">
        <v>40</v>
      </c>
      <c r="U74" t="s">
        <v>89</v>
      </c>
      <c r="W74" s="7" t="s">
        <v>384</v>
      </c>
      <c r="Y74" t="s">
        <v>40</v>
      </c>
      <c r="Z74" t="s">
        <v>96</v>
      </c>
      <c r="AK74" t="s">
        <v>389</v>
      </c>
    </row>
    <row r="75" spans="1:37" x14ac:dyDescent="0.25">
      <c r="A75" s="1">
        <v>41725</v>
      </c>
      <c r="B75" s="6">
        <v>1276000</v>
      </c>
      <c r="E75" t="s">
        <v>46</v>
      </c>
      <c r="F75" s="3">
        <v>5250</v>
      </c>
      <c r="G75" s="3">
        <v>1837</v>
      </c>
      <c r="H75" s="3">
        <f>F75-G75</f>
        <v>3413</v>
      </c>
      <c r="N75" t="s">
        <v>395</v>
      </c>
      <c r="O75" t="s">
        <v>396</v>
      </c>
      <c r="R75" t="s">
        <v>41</v>
      </c>
      <c r="U75" t="s">
        <v>41</v>
      </c>
      <c r="W75" t="s">
        <v>50</v>
      </c>
      <c r="AE75" t="s">
        <v>397</v>
      </c>
    </row>
    <row r="76" spans="1:37" x14ac:dyDescent="0.25">
      <c r="A76" s="1">
        <v>41725</v>
      </c>
      <c r="B76" s="6">
        <v>2685000</v>
      </c>
      <c r="E76" t="s">
        <v>46</v>
      </c>
      <c r="F76" s="3">
        <v>5850</v>
      </c>
      <c r="H76" s="3">
        <v>5850</v>
      </c>
      <c r="N76" t="s">
        <v>390</v>
      </c>
      <c r="O76" t="s">
        <v>391</v>
      </c>
      <c r="R76" t="s">
        <v>41</v>
      </c>
      <c r="U76" t="s">
        <v>41</v>
      </c>
      <c r="W76" t="s">
        <v>392</v>
      </c>
      <c r="Y76" t="s">
        <v>40</v>
      </c>
      <c r="Z76" t="s">
        <v>41</v>
      </c>
      <c r="AB76" t="s">
        <v>393</v>
      </c>
      <c r="AC76" t="s">
        <v>136</v>
      </c>
      <c r="AE76" t="s">
        <v>394</v>
      </c>
    </row>
    <row r="77" spans="1:37" x14ac:dyDescent="0.25">
      <c r="A77" s="1">
        <v>41725</v>
      </c>
      <c r="E77" t="s">
        <v>83</v>
      </c>
      <c r="F77" s="3">
        <v>14000</v>
      </c>
      <c r="G77" s="3">
        <v>1400</v>
      </c>
      <c r="N77" t="s">
        <v>142</v>
      </c>
      <c r="O77" t="s">
        <v>398</v>
      </c>
      <c r="P77" t="s">
        <v>399</v>
      </c>
      <c r="R77" t="s">
        <v>400</v>
      </c>
      <c r="T77" t="s">
        <v>40</v>
      </c>
      <c r="U77" t="s">
        <v>89</v>
      </c>
      <c r="W77" t="s">
        <v>401</v>
      </c>
      <c r="Z77" t="s">
        <v>44</v>
      </c>
      <c r="AE77" t="s">
        <v>216</v>
      </c>
      <c r="AK77" t="s">
        <v>402</v>
      </c>
    </row>
    <row r="78" spans="1:37" x14ac:dyDescent="0.25">
      <c r="A78" s="1">
        <v>41730</v>
      </c>
      <c r="B78" s="6">
        <v>1</v>
      </c>
      <c r="E78" t="s">
        <v>403</v>
      </c>
      <c r="F78" s="3">
        <v>155000</v>
      </c>
      <c r="G78" s="3">
        <v>55000</v>
      </c>
      <c r="K78">
        <v>335</v>
      </c>
      <c r="N78" t="s">
        <v>92</v>
      </c>
      <c r="P78" t="s">
        <v>404</v>
      </c>
      <c r="R78" t="s">
        <v>405</v>
      </c>
      <c r="T78" t="s">
        <v>40</v>
      </c>
      <c r="U78" t="s">
        <v>32</v>
      </c>
      <c r="W78" t="s">
        <v>406</v>
      </c>
      <c r="Y78" t="s">
        <v>40</v>
      </c>
      <c r="Z78" t="s">
        <v>89</v>
      </c>
      <c r="AG78" t="s">
        <v>405</v>
      </c>
      <c r="AK78" t="s">
        <v>407</v>
      </c>
    </row>
    <row r="79" spans="1:37" x14ac:dyDescent="0.25">
      <c r="A79" s="1">
        <v>41730</v>
      </c>
      <c r="B79" s="6">
        <v>168000</v>
      </c>
      <c r="C79" s="4">
        <v>22100</v>
      </c>
      <c r="D79" s="5">
        <f>C79/B79</f>
        <v>0.13154761904761905</v>
      </c>
      <c r="E79" t="s">
        <v>413</v>
      </c>
      <c r="F79" s="3">
        <v>190</v>
      </c>
      <c r="N79" t="s">
        <v>414</v>
      </c>
      <c r="O79" t="s">
        <v>415</v>
      </c>
      <c r="R79" t="s">
        <v>41</v>
      </c>
      <c r="T79" t="s">
        <v>40</v>
      </c>
      <c r="U79" t="s">
        <v>41</v>
      </c>
      <c r="W79" t="s">
        <v>41</v>
      </c>
      <c r="Y79" t="s">
        <v>40</v>
      </c>
      <c r="Z79" t="s">
        <v>41</v>
      </c>
      <c r="AE79" t="s">
        <v>327</v>
      </c>
    </row>
    <row r="80" spans="1:37" x14ac:dyDescent="0.25">
      <c r="A80" s="1">
        <v>41730</v>
      </c>
      <c r="E80" t="s">
        <v>408</v>
      </c>
      <c r="F80" s="3">
        <v>5690</v>
      </c>
      <c r="N80" t="s">
        <v>409</v>
      </c>
      <c r="O80" t="s">
        <v>410</v>
      </c>
      <c r="P80" t="s">
        <v>411</v>
      </c>
      <c r="R80" t="s">
        <v>41</v>
      </c>
      <c r="T80" t="s">
        <v>40</v>
      </c>
      <c r="U80" t="s">
        <v>41</v>
      </c>
      <c r="W80" t="s">
        <v>412</v>
      </c>
      <c r="Y80" t="s">
        <v>40</v>
      </c>
      <c r="Z80" t="s">
        <v>55</v>
      </c>
      <c r="AE80" t="s">
        <v>136</v>
      </c>
    </row>
    <row r="81" spans="1:37" x14ac:dyDescent="0.25">
      <c r="A81" s="1">
        <v>41730</v>
      </c>
      <c r="E81" t="s">
        <v>36</v>
      </c>
      <c r="K81">
        <v>119</v>
      </c>
      <c r="M81" t="s">
        <v>37</v>
      </c>
      <c r="N81" t="s">
        <v>416</v>
      </c>
      <c r="R81" t="s">
        <v>100</v>
      </c>
      <c r="T81" t="s">
        <v>40</v>
      </c>
      <c r="U81" t="s">
        <v>41</v>
      </c>
      <c r="W81" t="s">
        <v>75</v>
      </c>
      <c r="X81" t="s">
        <v>417</v>
      </c>
      <c r="Y81" t="s">
        <v>40</v>
      </c>
      <c r="Z81" t="s">
        <v>76</v>
      </c>
      <c r="AD81" t="s">
        <v>71</v>
      </c>
      <c r="AE81" t="s">
        <v>136</v>
      </c>
      <c r="AF81" t="s">
        <v>71</v>
      </c>
    </row>
    <row r="82" spans="1:37" x14ac:dyDescent="0.25">
      <c r="A82" s="1">
        <v>41731</v>
      </c>
      <c r="B82" s="6">
        <v>90000000</v>
      </c>
      <c r="D82" s="5">
        <v>6.5000000000000002E-2</v>
      </c>
      <c r="E82" t="s">
        <v>83</v>
      </c>
      <c r="F82" s="3">
        <v>35000</v>
      </c>
      <c r="G82" s="3">
        <v>35000</v>
      </c>
      <c r="N82" t="s">
        <v>84</v>
      </c>
      <c r="O82" t="s">
        <v>418</v>
      </c>
      <c r="P82" t="s">
        <v>419</v>
      </c>
      <c r="R82" t="s">
        <v>420</v>
      </c>
      <c r="T82" t="s">
        <v>87</v>
      </c>
      <c r="U82" t="s">
        <v>76</v>
      </c>
      <c r="W82" t="s">
        <v>421</v>
      </c>
      <c r="Y82" t="s">
        <v>40</v>
      </c>
      <c r="Z82" t="s">
        <v>89</v>
      </c>
      <c r="AB82" t="s">
        <v>422</v>
      </c>
      <c r="AC82" t="s">
        <v>423</v>
      </c>
      <c r="AD82" t="s">
        <v>313</v>
      </c>
      <c r="AF82" t="s">
        <v>424</v>
      </c>
    </row>
    <row r="83" spans="1:37" x14ac:dyDescent="0.25">
      <c r="A83" s="1">
        <v>41732</v>
      </c>
      <c r="E83" t="s">
        <v>36</v>
      </c>
      <c r="K83">
        <v>300</v>
      </c>
      <c r="N83" t="s">
        <v>84</v>
      </c>
      <c r="P83" t="s">
        <v>432</v>
      </c>
      <c r="R83" t="s">
        <v>433</v>
      </c>
      <c r="S83" t="s">
        <v>434</v>
      </c>
      <c r="T83" t="s">
        <v>40</v>
      </c>
      <c r="U83" t="s">
        <v>76</v>
      </c>
      <c r="W83" t="s">
        <v>435</v>
      </c>
      <c r="Y83" t="s">
        <v>40</v>
      </c>
      <c r="Z83" t="s">
        <v>89</v>
      </c>
      <c r="AK83" t="s">
        <v>436</v>
      </c>
    </row>
    <row r="84" spans="1:37" x14ac:dyDescent="0.25">
      <c r="A84" s="1">
        <v>41732</v>
      </c>
      <c r="E84" t="s">
        <v>175</v>
      </c>
      <c r="F84" s="3">
        <v>1364</v>
      </c>
      <c r="I84" s="3">
        <v>1364</v>
      </c>
      <c r="N84" t="s">
        <v>425</v>
      </c>
      <c r="O84" t="s">
        <v>426</v>
      </c>
      <c r="R84" t="s">
        <v>427</v>
      </c>
      <c r="T84" t="s">
        <v>40</v>
      </c>
      <c r="U84" t="s">
        <v>41</v>
      </c>
      <c r="W84" t="s">
        <v>428</v>
      </c>
      <c r="Y84" t="s">
        <v>40</v>
      </c>
      <c r="Z84" t="s">
        <v>41</v>
      </c>
      <c r="AB84" t="s">
        <v>429</v>
      </c>
      <c r="AC84" t="s">
        <v>430</v>
      </c>
      <c r="AE84" t="s">
        <v>431</v>
      </c>
    </row>
    <row r="85" spans="1:37" x14ac:dyDescent="0.25">
      <c r="A85" s="1">
        <v>41737</v>
      </c>
      <c r="B85" s="6">
        <v>2500000</v>
      </c>
      <c r="E85" t="s">
        <v>170</v>
      </c>
      <c r="F85" s="3">
        <v>5500</v>
      </c>
      <c r="G85" s="3">
        <v>500</v>
      </c>
      <c r="H85" s="3">
        <v>5000</v>
      </c>
      <c r="N85" t="s">
        <v>437</v>
      </c>
      <c r="O85" t="s">
        <v>438</v>
      </c>
      <c r="R85" t="s">
        <v>439</v>
      </c>
      <c r="T85" t="s">
        <v>40</v>
      </c>
      <c r="U85" t="s">
        <v>55</v>
      </c>
      <c r="W85" t="s">
        <v>440</v>
      </c>
      <c r="Y85" t="s">
        <v>40</v>
      </c>
      <c r="Z85" t="s">
        <v>55</v>
      </c>
      <c r="AE85" t="s">
        <v>441</v>
      </c>
    </row>
    <row r="86" spans="1:37" x14ac:dyDescent="0.25">
      <c r="A86" s="1">
        <v>41738</v>
      </c>
      <c r="E86" t="s">
        <v>245</v>
      </c>
      <c r="F86" s="3">
        <v>1800</v>
      </c>
      <c r="G86" s="3">
        <v>1800</v>
      </c>
      <c r="N86" t="s">
        <v>92</v>
      </c>
      <c r="O86" t="s">
        <v>442</v>
      </c>
      <c r="R86" t="s">
        <v>443</v>
      </c>
      <c r="T86" t="s">
        <v>40</v>
      </c>
      <c r="U86" t="s">
        <v>89</v>
      </c>
      <c r="W86" t="s">
        <v>444</v>
      </c>
      <c r="Y86" t="s">
        <v>40</v>
      </c>
      <c r="Z86" t="s">
        <v>55</v>
      </c>
      <c r="AC86" t="s">
        <v>445</v>
      </c>
      <c r="AE86" t="s">
        <v>446</v>
      </c>
    </row>
    <row r="87" spans="1:37" x14ac:dyDescent="0.25">
      <c r="A87" s="1">
        <v>41738</v>
      </c>
      <c r="E87" t="s">
        <v>447</v>
      </c>
      <c r="F87" s="3">
        <v>37000</v>
      </c>
      <c r="N87" t="s">
        <v>131</v>
      </c>
      <c r="O87" t="s">
        <v>448</v>
      </c>
      <c r="P87" t="s">
        <v>449</v>
      </c>
      <c r="R87" t="s">
        <v>450</v>
      </c>
      <c r="T87" t="s">
        <v>40</v>
      </c>
      <c r="U87" t="s">
        <v>55</v>
      </c>
      <c r="W87" t="s">
        <v>451</v>
      </c>
      <c r="Y87" t="s">
        <v>40</v>
      </c>
      <c r="Z87" t="s">
        <v>55</v>
      </c>
      <c r="AC87" t="s">
        <v>452</v>
      </c>
      <c r="AK87" t="s">
        <v>453</v>
      </c>
    </row>
    <row r="88" spans="1:37" x14ac:dyDescent="0.25">
      <c r="A88" s="1">
        <v>41739</v>
      </c>
      <c r="E88" t="s">
        <v>454</v>
      </c>
      <c r="F88" s="3">
        <f>SUM(G88:H88)</f>
        <v>11945</v>
      </c>
      <c r="G88" s="3">
        <v>1745</v>
      </c>
      <c r="H88" s="3">
        <v>10200</v>
      </c>
      <c r="N88" t="s">
        <v>131</v>
      </c>
      <c r="O88" t="s">
        <v>455</v>
      </c>
      <c r="R88" t="s">
        <v>456</v>
      </c>
      <c r="U88" t="s">
        <v>55</v>
      </c>
      <c r="W88" t="s">
        <v>457</v>
      </c>
      <c r="Y88" t="s">
        <v>40</v>
      </c>
      <c r="Z88" t="s">
        <v>55</v>
      </c>
      <c r="AE88" t="s">
        <v>452</v>
      </c>
    </row>
    <row r="89" spans="1:37" x14ac:dyDescent="0.25">
      <c r="A89" s="1">
        <v>41739</v>
      </c>
      <c r="B89" s="6">
        <v>55725000</v>
      </c>
      <c r="D89" s="5">
        <v>8.2000000000000003E-2</v>
      </c>
      <c r="E89" t="s">
        <v>245</v>
      </c>
      <c r="F89" s="3">
        <f>13500+4000+3800+2300</f>
        <v>23600</v>
      </c>
      <c r="G89" s="3">
        <v>23600</v>
      </c>
      <c r="M89" t="s">
        <v>458</v>
      </c>
      <c r="N89" t="s">
        <v>459</v>
      </c>
      <c r="R89" t="s">
        <v>460</v>
      </c>
      <c r="T89" t="s">
        <v>461</v>
      </c>
      <c r="U89" t="s">
        <v>128</v>
      </c>
      <c r="W89" t="s">
        <v>330</v>
      </c>
      <c r="Y89" t="s">
        <v>87</v>
      </c>
      <c r="Z89" t="s">
        <v>76</v>
      </c>
      <c r="AG89" t="s">
        <v>462</v>
      </c>
    </row>
    <row r="90" spans="1:37" x14ac:dyDescent="0.25">
      <c r="A90" s="1">
        <v>41739</v>
      </c>
      <c r="B90" s="6">
        <v>13600000</v>
      </c>
      <c r="E90" t="s">
        <v>463</v>
      </c>
      <c r="F90" s="3">
        <f>6800+1200</f>
        <v>8000</v>
      </c>
      <c r="H90" s="3">
        <v>8000</v>
      </c>
      <c r="L90">
        <f>270+30</f>
        <v>300</v>
      </c>
      <c r="N90" t="s">
        <v>464</v>
      </c>
      <c r="P90" t="s">
        <v>465</v>
      </c>
      <c r="R90" t="s">
        <v>466</v>
      </c>
      <c r="S90" t="s">
        <v>467</v>
      </c>
      <c r="T90" t="s">
        <v>112</v>
      </c>
      <c r="U90" t="s">
        <v>76</v>
      </c>
      <c r="W90" t="s">
        <v>468</v>
      </c>
      <c r="Y90" t="s">
        <v>40</v>
      </c>
      <c r="Z90" t="s">
        <v>89</v>
      </c>
      <c r="AB90" t="s">
        <v>469</v>
      </c>
      <c r="AC90" t="s">
        <v>470</v>
      </c>
    </row>
    <row r="91" spans="1:37" x14ac:dyDescent="0.25">
      <c r="A91" s="1">
        <v>41739</v>
      </c>
      <c r="E91" t="s">
        <v>36</v>
      </c>
      <c r="K91">
        <v>493</v>
      </c>
      <c r="L91">
        <v>11</v>
      </c>
      <c r="M91" t="s">
        <v>37</v>
      </c>
      <c r="N91" t="s">
        <v>64</v>
      </c>
      <c r="R91" t="s">
        <v>471</v>
      </c>
      <c r="T91" t="s">
        <v>40</v>
      </c>
      <c r="U91" t="s">
        <v>135</v>
      </c>
      <c r="W91" t="s">
        <v>472</v>
      </c>
      <c r="Y91" t="s">
        <v>40</v>
      </c>
      <c r="Z91" t="s">
        <v>135</v>
      </c>
    </row>
    <row r="92" spans="1:37" x14ac:dyDescent="0.25">
      <c r="A92" s="1">
        <v>41743</v>
      </c>
      <c r="B92" s="6">
        <v>40600000</v>
      </c>
      <c r="E92" t="s">
        <v>175</v>
      </c>
      <c r="F92" s="3">
        <v>11450</v>
      </c>
      <c r="I92" s="3">
        <v>11450</v>
      </c>
      <c r="N92" t="s">
        <v>473</v>
      </c>
      <c r="O92" t="s">
        <v>474</v>
      </c>
      <c r="P92" t="s">
        <v>475</v>
      </c>
      <c r="R92" t="s">
        <v>129</v>
      </c>
      <c r="T92" t="s">
        <v>476</v>
      </c>
      <c r="U92" t="s">
        <v>128</v>
      </c>
      <c r="W92" t="s">
        <v>42</v>
      </c>
      <c r="Y92" t="s">
        <v>40</v>
      </c>
      <c r="Z92" t="s">
        <v>76</v>
      </c>
      <c r="AB92" t="s">
        <v>477</v>
      </c>
      <c r="AE92" t="s">
        <v>281</v>
      </c>
    </row>
    <row r="93" spans="1:37" x14ac:dyDescent="0.25">
      <c r="A93" s="1">
        <v>41743</v>
      </c>
      <c r="B93" s="6">
        <v>2000000</v>
      </c>
      <c r="E93" t="s">
        <v>478</v>
      </c>
      <c r="N93" t="s">
        <v>473</v>
      </c>
      <c r="O93" t="s">
        <v>474</v>
      </c>
      <c r="P93" t="s">
        <v>479</v>
      </c>
      <c r="R93" t="s">
        <v>129</v>
      </c>
      <c r="T93" t="s">
        <v>476</v>
      </c>
      <c r="U93" t="s">
        <v>128</v>
      </c>
      <c r="W93" t="s">
        <v>42</v>
      </c>
      <c r="Y93" t="s">
        <v>40</v>
      </c>
      <c r="Z93" t="s">
        <v>76</v>
      </c>
      <c r="AB93" t="s">
        <v>479</v>
      </c>
      <c r="AE93" t="s">
        <v>281</v>
      </c>
    </row>
    <row r="94" spans="1:37" x14ac:dyDescent="0.25">
      <c r="A94" s="1">
        <v>41744</v>
      </c>
      <c r="B94" s="6">
        <v>41000000</v>
      </c>
      <c r="D94" s="5">
        <v>7.5999999999999998E-2</v>
      </c>
      <c r="E94" t="s">
        <v>83</v>
      </c>
      <c r="F94" s="3">
        <v>17250</v>
      </c>
      <c r="G94" s="3">
        <v>17250</v>
      </c>
      <c r="N94" t="s">
        <v>125</v>
      </c>
      <c r="O94" t="s">
        <v>480</v>
      </c>
      <c r="R94" t="s">
        <v>481</v>
      </c>
      <c r="T94" t="s">
        <v>87</v>
      </c>
      <c r="U94" t="s">
        <v>41</v>
      </c>
      <c r="W94" t="s">
        <v>482</v>
      </c>
      <c r="Y94" t="s">
        <v>40</v>
      </c>
      <c r="Z94" t="s">
        <v>89</v>
      </c>
      <c r="AB94" t="s">
        <v>483</v>
      </c>
    </row>
    <row r="95" spans="1:37" x14ac:dyDescent="0.25">
      <c r="A95" s="1">
        <v>41744</v>
      </c>
      <c r="B95" s="6">
        <v>312000</v>
      </c>
      <c r="C95" s="4">
        <v>33262</v>
      </c>
      <c r="E95" t="s">
        <v>484</v>
      </c>
      <c r="F95" s="3">
        <v>170</v>
      </c>
      <c r="I95" s="3">
        <v>85</v>
      </c>
      <c r="N95" t="s">
        <v>485</v>
      </c>
      <c r="O95" t="s">
        <v>486</v>
      </c>
      <c r="R95" t="s">
        <v>280</v>
      </c>
      <c r="T95" t="s">
        <v>40</v>
      </c>
      <c r="U95" t="s">
        <v>41</v>
      </c>
      <c r="W95" t="s">
        <v>280</v>
      </c>
      <c r="Y95" t="s">
        <v>40</v>
      </c>
      <c r="Z95" t="s">
        <v>41</v>
      </c>
      <c r="AE95" t="s">
        <v>487</v>
      </c>
    </row>
    <row r="96" spans="1:37" x14ac:dyDescent="0.25">
      <c r="A96" s="1">
        <v>41745</v>
      </c>
      <c r="B96" s="6">
        <v>40000000</v>
      </c>
      <c r="E96" t="s">
        <v>36</v>
      </c>
      <c r="K96">
        <v>265</v>
      </c>
      <c r="N96" t="s">
        <v>64</v>
      </c>
      <c r="R96" t="s">
        <v>496</v>
      </c>
      <c r="S96" t="s">
        <v>497</v>
      </c>
      <c r="T96" t="s">
        <v>87</v>
      </c>
      <c r="U96" t="s">
        <v>79</v>
      </c>
      <c r="W96" t="s">
        <v>208</v>
      </c>
      <c r="Y96" t="s">
        <v>40</v>
      </c>
      <c r="Z96" t="s">
        <v>76</v>
      </c>
      <c r="AC96" t="s">
        <v>90</v>
      </c>
      <c r="AE96" t="s">
        <v>77</v>
      </c>
    </row>
    <row r="97" spans="1:33" x14ac:dyDescent="0.25">
      <c r="A97" s="1">
        <v>41745</v>
      </c>
      <c r="B97" s="6">
        <v>244000000</v>
      </c>
      <c r="D97" s="5">
        <v>6.7000000000000004E-2</v>
      </c>
      <c r="E97" t="s">
        <v>245</v>
      </c>
      <c r="F97" s="3">
        <v>51980</v>
      </c>
      <c r="G97" s="3">
        <v>51980</v>
      </c>
      <c r="N97" t="s">
        <v>84</v>
      </c>
      <c r="P97" t="s">
        <v>493</v>
      </c>
      <c r="R97" t="s">
        <v>86</v>
      </c>
      <c r="T97" t="s">
        <v>87</v>
      </c>
      <c r="U97" t="s">
        <v>76</v>
      </c>
      <c r="W97" t="s">
        <v>494</v>
      </c>
      <c r="Y97" t="s">
        <v>87</v>
      </c>
      <c r="Z97" t="s">
        <v>76</v>
      </c>
      <c r="AB97" t="s">
        <v>495</v>
      </c>
    </row>
    <row r="98" spans="1:33" x14ac:dyDescent="0.25">
      <c r="A98" s="1">
        <v>41745</v>
      </c>
      <c r="E98" t="s">
        <v>83</v>
      </c>
      <c r="F98" s="3">
        <v>3700</v>
      </c>
      <c r="G98" s="3">
        <v>3700</v>
      </c>
      <c r="N98" t="s">
        <v>488</v>
      </c>
      <c r="O98" t="s">
        <v>489</v>
      </c>
      <c r="R98" t="s">
        <v>490</v>
      </c>
      <c r="T98" t="s">
        <v>40</v>
      </c>
      <c r="U98" t="s">
        <v>89</v>
      </c>
      <c r="W98" t="s">
        <v>491</v>
      </c>
      <c r="Y98" t="s">
        <v>40</v>
      </c>
      <c r="Z98" t="s">
        <v>32</v>
      </c>
      <c r="AE98" t="s">
        <v>492</v>
      </c>
      <c r="AG98" t="s">
        <v>491</v>
      </c>
    </row>
    <row r="99" spans="1:33" x14ac:dyDescent="0.25">
      <c r="A99" s="1">
        <v>41746</v>
      </c>
      <c r="B99" s="6">
        <v>92500000</v>
      </c>
      <c r="E99" t="s">
        <v>36</v>
      </c>
      <c r="N99" t="s">
        <v>64</v>
      </c>
      <c r="R99" t="s">
        <v>50</v>
      </c>
      <c r="W99" t="s">
        <v>498</v>
      </c>
      <c r="Y99" t="s">
        <v>40</v>
      </c>
      <c r="Z99" t="s">
        <v>79</v>
      </c>
    </row>
    <row r="100" spans="1:33" x14ac:dyDescent="0.25">
      <c r="A100" s="1">
        <v>41747</v>
      </c>
      <c r="B100" s="6">
        <v>312000</v>
      </c>
      <c r="C100" s="4">
        <v>33262</v>
      </c>
      <c r="D100" s="5">
        <f>C100/B100</f>
        <v>0.10660897435897436</v>
      </c>
      <c r="E100" t="s">
        <v>175</v>
      </c>
      <c r="F100" s="3">
        <v>85</v>
      </c>
      <c r="I100" s="3">
        <v>85</v>
      </c>
      <c r="N100" t="s">
        <v>485</v>
      </c>
      <c r="O100" t="s">
        <v>499</v>
      </c>
      <c r="R100" t="s">
        <v>41</v>
      </c>
      <c r="T100" t="s">
        <v>40</v>
      </c>
      <c r="U100" t="s">
        <v>41</v>
      </c>
      <c r="W100" t="s">
        <v>41</v>
      </c>
      <c r="Y100" t="s">
        <v>40</v>
      </c>
      <c r="Z100" t="s">
        <v>41</v>
      </c>
      <c r="AE100" t="s">
        <v>327</v>
      </c>
    </row>
    <row r="101" spans="1:33" x14ac:dyDescent="0.25">
      <c r="A101" s="1">
        <v>41751</v>
      </c>
      <c r="B101" s="6">
        <v>6950000</v>
      </c>
      <c r="C101" s="4">
        <f>336000+770000</f>
        <v>1106000</v>
      </c>
      <c r="E101" t="s">
        <v>36</v>
      </c>
      <c r="K101">
        <v>114</v>
      </c>
      <c r="N101" t="s">
        <v>500</v>
      </c>
      <c r="R101" t="s">
        <v>501</v>
      </c>
      <c r="T101" t="s">
        <v>40</v>
      </c>
      <c r="U101" t="s">
        <v>502</v>
      </c>
      <c r="W101" t="s">
        <v>208</v>
      </c>
      <c r="X101" t="s">
        <v>209</v>
      </c>
      <c r="Y101" t="s">
        <v>40</v>
      </c>
      <c r="Z101" t="s">
        <v>76</v>
      </c>
      <c r="AE101" t="s">
        <v>77</v>
      </c>
    </row>
    <row r="102" spans="1:33" x14ac:dyDescent="0.25">
      <c r="A102" s="1">
        <v>41752</v>
      </c>
      <c r="E102" t="s">
        <v>36</v>
      </c>
      <c r="F102" s="3" t="s">
        <v>503</v>
      </c>
      <c r="K102" t="s">
        <v>504</v>
      </c>
      <c r="N102" t="s">
        <v>283</v>
      </c>
      <c r="P102" t="s">
        <v>505</v>
      </c>
      <c r="R102" t="s">
        <v>506</v>
      </c>
      <c r="T102" t="s">
        <v>40</v>
      </c>
      <c r="U102" t="s">
        <v>89</v>
      </c>
      <c r="W102" t="s">
        <v>405</v>
      </c>
      <c r="X102" t="s">
        <v>507</v>
      </c>
      <c r="Y102" t="s">
        <v>40</v>
      </c>
      <c r="Z102" t="s">
        <v>32</v>
      </c>
    </row>
    <row r="103" spans="1:33" x14ac:dyDescent="0.25">
      <c r="A103" s="1">
        <v>41753</v>
      </c>
      <c r="B103" s="6">
        <v>26000000</v>
      </c>
      <c r="E103" t="s">
        <v>36</v>
      </c>
      <c r="F103" s="3">
        <v>9000</v>
      </c>
      <c r="L103">
        <v>54</v>
      </c>
      <c r="N103" t="s">
        <v>84</v>
      </c>
      <c r="O103" t="s">
        <v>514</v>
      </c>
      <c r="R103" t="s">
        <v>105</v>
      </c>
      <c r="S103" t="s">
        <v>515</v>
      </c>
      <c r="T103" t="s">
        <v>87</v>
      </c>
      <c r="U103" t="s">
        <v>76</v>
      </c>
      <c r="W103" t="s">
        <v>516</v>
      </c>
      <c r="AA103" t="s">
        <v>517</v>
      </c>
    </row>
    <row r="104" spans="1:33" x14ac:dyDescent="0.25">
      <c r="A104" s="1">
        <v>41753</v>
      </c>
      <c r="B104" s="6">
        <v>13000000</v>
      </c>
      <c r="E104" t="s">
        <v>508</v>
      </c>
      <c r="N104" t="s">
        <v>84</v>
      </c>
      <c r="O104" t="s">
        <v>509</v>
      </c>
      <c r="R104" t="s">
        <v>510</v>
      </c>
      <c r="T104" t="s">
        <v>40</v>
      </c>
      <c r="U104" t="s">
        <v>41</v>
      </c>
      <c r="W104" t="s">
        <v>41</v>
      </c>
      <c r="Z104" t="s">
        <v>41</v>
      </c>
      <c r="AB104" t="s">
        <v>511</v>
      </c>
      <c r="AC104" t="s">
        <v>512</v>
      </c>
      <c r="AE104" t="s">
        <v>513</v>
      </c>
    </row>
    <row r="105" spans="1:33" x14ac:dyDescent="0.25">
      <c r="A105" s="1">
        <v>41754</v>
      </c>
      <c r="B105" s="6">
        <v>190000</v>
      </c>
      <c r="C105" s="4">
        <v>17760</v>
      </c>
      <c r="D105" s="5">
        <f>C105/B105</f>
        <v>9.347368421052632E-2</v>
      </c>
      <c r="E105" t="s">
        <v>413</v>
      </c>
      <c r="F105" s="3">
        <v>105</v>
      </c>
      <c r="N105" t="s">
        <v>518</v>
      </c>
      <c r="O105" t="s">
        <v>519</v>
      </c>
      <c r="R105" t="s">
        <v>41</v>
      </c>
      <c r="T105" t="s">
        <v>40</v>
      </c>
      <c r="U105" t="s">
        <v>41</v>
      </c>
      <c r="W105" t="s">
        <v>41</v>
      </c>
      <c r="Y105" t="s">
        <v>40</v>
      </c>
      <c r="Z105" t="s">
        <v>41</v>
      </c>
      <c r="AE105" t="s">
        <v>327</v>
      </c>
    </row>
    <row r="106" spans="1:33" x14ac:dyDescent="0.25">
      <c r="A106" s="1">
        <v>41759</v>
      </c>
      <c r="E106" t="s">
        <v>83</v>
      </c>
      <c r="F106" s="3">
        <v>3156</v>
      </c>
      <c r="G106" s="3">
        <v>3156</v>
      </c>
      <c r="N106" t="s">
        <v>520</v>
      </c>
      <c r="O106" t="s">
        <v>521</v>
      </c>
      <c r="R106" t="s">
        <v>522</v>
      </c>
      <c r="T106" t="s">
        <v>40</v>
      </c>
      <c r="U106" t="s">
        <v>89</v>
      </c>
      <c r="W106" t="s">
        <v>523</v>
      </c>
      <c r="Y106" t="s">
        <v>40</v>
      </c>
      <c r="Z106" t="s">
        <v>76</v>
      </c>
      <c r="AC106" t="s">
        <v>524</v>
      </c>
      <c r="AE106" t="s">
        <v>525</v>
      </c>
      <c r="AF106" t="s">
        <v>108</v>
      </c>
    </row>
    <row r="107" spans="1:33" x14ac:dyDescent="0.25">
      <c r="A107" s="1">
        <v>41760</v>
      </c>
      <c r="B107" s="6">
        <v>160000</v>
      </c>
      <c r="C107" s="4">
        <v>12360</v>
      </c>
      <c r="D107" s="5">
        <f>C107/B107</f>
        <v>7.7249999999999999E-2</v>
      </c>
      <c r="E107" t="s">
        <v>413</v>
      </c>
      <c r="F107" s="3">
        <v>87</v>
      </c>
      <c r="N107" t="s">
        <v>225</v>
      </c>
      <c r="O107" t="s">
        <v>528</v>
      </c>
      <c r="R107" t="s">
        <v>41</v>
      </c>
      <c r="T107" t="s">
        <v>40</v>
      </c>
      <c r="U107" t="s">
        <v>41</v>
      </c>
      <c r="W107" t="s">
        <v>41</v>
      </c>
      <c r="Y107" t="s">
        <v>40</v>
      </c>
      <c r="Z107" t="s">
        <v>41</v>
      </c>
      <c r="AE107" t="s">
        <v>327</v>
      </c>
    </row>
    <row r="108" spans="1:33" x14ac:dyDescent="0.25">
      <c r="A108" s="1">
        <v>41760</v>
      </c>
      <c r="B108" s="6">
        <v>148500</v>
      </c>
      <c r="C108" s="4">
        <v>16516</v>
      </c>
      <c r="D108" s="5">
        <f>C108/B108</f>
        <v>0.11121885521885522</v>
      </c>
      <c r="E108" t="s">
        <v>46</v>
      </c>
      <c r="F108" s="3">
        <v>100</v>
      </c>
      <c r="H108" s="3">
        <v>100</v>
      </c>
      <c r="N108" t="s">
        <v>526</v>
      </c>
      <c r="O108" t="s">
        <v>527</v>
      </c>
      <c r="R108" t="s">
        <v>41</v>
      </c>
      <c r="T108" t="s">
        <v>40</v>
      </c>
      <c r="U108" t="s">
        <v>41</v>
      </c>
      <c r="W108" t="s">
        <v>41</v>
      </c>
      <c r="Y108" t="s">
        <v>40</v>
      </c>
      <c r="Z108" t="s">
        <v>41</v>
      </c>
      <c r="AE108" t="s">
        <v>327</v>
      </c>
    </row>
    <row r="109" spans="1:33" x14ac:dyDescent="0.25">
      <c r="A109" s="1">
        <v>41764</v>
      </c>
      <c r="E109" t="s">
        <v>36</v>
      </c>
      <c r="K109">
        <v>18</v>
      </c>
      <c r="N109" t="s">
        <v>529</v>
      </c>
      <c r="R109" t="s">
        <v>41</v>
      </c>
      <c r="U109" t="s">
        <v>41</v>
      </c>
      <c r="W109" t="s">
        <v>80</v>
      </c>
      <c r="X109" t="s">
        <v>81</v>
      </c>
      <c r="Y109" t="s">
        <v>40</v>
      </c>
      <c r="Z109" t="s">
        <v>76</v>
      </c>
      <c r="AC109" t="s">
        <v>530</v>
      </c>
      <c r="AE109" t="s">
        <v>531</v>
      </c>
      <c r="AF109" t="s">
        <v>103</v>
      </c>
    </row>
    <row r="110" spans="1:33" x14ac:dyDescent="0.25">
      <c r="A110" s="1">
        <v>41765</v>
      </c>
      <c r="E110" t="s">
        <v>360</v>
      </c>
      <c r="F110" s="3">
        <v>40000</v>
      </c>
      <c r="H110" s="3">
        <v>40000</v>
      </c>
      <c r="N110" t="s">
        <v>548</v>
      </c>
      <c r="R110" t="s">
        <v>546</v>
      </c>
      <c r="T110" t="s">
        <v>239</v>
      </c>
      <c r="U110" t="s">
        <v>128</v>
      </c>
      <c r="W110" t="s">
        <v>50</v>
      </c>
      <c r="AB110" t="s">
        <v>549</v>
      </c>
    </row>
    <row r="111" spans="1:33" x14ac:dyDescent="0.25">
      <c r="A111" s="1">
        <v>41765</v>
      </c>
      <c r="B111" s="6">
        <v>4150000</v>
      </c>
      <c r="E111" t="s">
        <v>36</v>
      </c>
      <c r="K111">
        <v>34</v>
      </c>
      <c r="L111">
        <v>56</v>
      </c>
      <c r="N111" t="s">
        <v>564</v>
      </c>
      <c r="O111" t="s">
        <v>565</v>
      </c>
      <c r="R111" t="s">
        <v>280</v>
      </c>
      <c r="U111" t="s">
        <v>41</v>
      </c>
      <c r="W111" t="s">
        <v>231</v>
      </c>
      <c r="Y111" t="s">
        <v>40</v>
      </c>
      <c r="Z111" t="s">
        <v>44</v>
      </c>
      <c r="AD111" t="s">
        <v>566</v>
      </c>
      <c r="AE111" t="s">
        <v>136</v>
      </c>
      <c r="AF111" t="s">
        <v>567</v>
      </c>
    </row>
    <row r="112" spans="1:33" x14ac:dyDescent="0.25">
      <c r="A112" s="1">
        <v>41765</v>
      </c>
      <c r="E112" t="s">
        <v>360</v>
      </c>
      <c r="F112" s="3">
        <v>2800</v>
      </c>
      <c r="H112" s="3">
        <v>2800</v>
      </c>
      <c r="N112" t="s">
        <v>541</v>
      </c>
      <c r="P112" t="s">
        <v>542</v>
      </c>
      <c r="R112" t="s">
        <v>364</v>
      </c>
      <c r="S112" t="s">
        <v>543</v>
      </c>
      <c r="T112" t="s">
        <v>40</v>
      </c>
      <c r="U112" t="s">
        <v>128</v>
      </c>
      <c r="W112" t="s">
        <v>544</v>
      </c>
      <c r="Y112" t="s">
        <v>40</v>
      </c>
      <c r="Z112" t="s">
        <v>89</v>
      </c>
    </row>
    <row r="113" spans="1:37" x14ac:dyDescent="0.25">
      <c r="A113" s="1">
        <v>41765</v>
      </c>
      <c r="E113" t="s">
        <v>46</v>
      </c>
      <c r="F113" s="3">
        <v>3430</v>
      </c>
      <c r="H113" s="3">
        <v>3430</v>
      </c>
      <c r="N113" t="s">
        <v>536</v>
      </c>
      <c r="O113" t="s">
        <v>537</v>
      </c>
      <c r="R113" t="s">
        <v>41</v>
      </c>
      <c r="U113" t="s">
        <v>41</v>
      </c>
      <c r="W113" t="s">
        <v>538</v>
      </c>
      <c r="Y113" t="s">
        <v>40</v>
      </c>
      <c r="Z113" t="s">
        <v>55</v>
      </c>
      <c r="AB113" t="s">
        <v>248</v>
      </c>
      <c r="AE113" t="s">
        <v>539</v>
      </c>
      <c r="AF113" t="s">
        <v>540</v>
      </c>
    </row>
    <row r="114" spans="1:37" x14ac:dyDescent="0.25">
      <c r="A114" s="1">
        <v>41765</v>
      </c>
      <c r="B114" s="6">
        <v>2900000</v>
      </c>
      <c r="E114" t="s">
        <v>46</v>
      </c>
      <c r="F114" s="3">
        <f>SUM(G114:H114)</f>
        <v>5389</v>
      </c>
      <c r="G114" s="3">
        <v>720</v>
      </c>
      <c r="H114" s="3">
        <v>4669</v>
      </c>
      <c r="N114" t="s">
        <v>532</v>
      </c>
      <c r="O114" t="s">
        <v>533</v>
      </c>
      <c r="R114" t="s">
        <v>534</v>
      </c>
      <c r="U114" t="s">
        <v>55</v>
      </c>
      <c r="W114" t="s">
        <v>535</v>
      </c>
      <c r="Z114" t="s">
        <v>55</v>
      </c>
      <c r="AE114" t="s">
        <v>136</v>
      </c>
    </row>
    <row r="115" spans="1:37" x14ac:dyDescent="0.25">
      <c r="A115" s="1">
        <v>41765</v>
      </c>
      <c r="B115" s="6">
        <v>25000000</v>
      </c>
      <c r="E115" t="s">
        <v>83</v>
      </c>
      <c r="N115" t="s">
        <v>225</v>
      </c>
      <c r="P115" t="s">
        <v>550</v>
      </c>
      <c r="R115" t="s">
        <v>551</v>
      </c>
      <c r="T115" t="s">
        <v>40</v>
      </c>
      <c r="U115" t="s">
        <v>41</v>
      </c>
      <c r="W115" t="s">
        <v>552</v>
      </c>
      <c r="Y115" t="s">
        <v>40</v>
      </c>
      <c r="Z115" t="s">
        <v>55</v>
      </c>
    </row>
    <row r="116" spans="1:37" x14ac:dyDescent="0.25">
      <c r="A116" s="1">
        <v>41765</v>
      </c>
      <c r="B116" s="6">
        <v>39000000</v>
      </c>
      <c r="E116" t="s">
        <v>553</v>
      </c>
      <c r="F116" s="3">
        <v>8350</v>
      </c>
      <c r="L116">
        <v>80</v>
      </c>
      <c r="N116" t="s">
        <v>84</v>
      </c>
      <c r="O116" t="s">
        <v>554</v>
      </c>
      <c r="R116" t="s">
        <v>555</v>
      </c>
      <c r="T116" t="s">
        <v>556</v>
      </c>
      <c r="U116" t="s">
        <v>41</v>
      </c>
      <c r="W116" t="s">
        <v>557</v>
      </c>
      <c r="Y116" t="s">
        <v>40</v>
      </c>
      <c r="Z116" t="s">
        <v>89</v>
      </c>
      <c r="AB116" t="s">
        <v>558</v>
      </c>
      <c r="AC116" t="s">
        <v>45</v>
      </c>
      <c r="AD116" t="s">
        <v>71</v>
      </c>
      <c r="AE116" t="s">
        <v>559</v>
      </c>
      <c r="AF116" t="s">
        <v>560</v>
      </c>
    </row>
    <row r="117" spans="1:37" x14ac:dyDescent="0.25">
      <c r="A117" s="1">
        <v>41765</v>
      </c>
      <c r="B117" s="6">
        <v>10000000</v>
      </c>
      <c r="E117" t="s">
        <v>360</v>
      </c>
      <c r="F117" s="3">
        <v>20000</v>
      </c>
      <c r="H117" s="3">
        <v>20000</v>
      </c>
      <c r="N117" t="s">
        <v>545</v>
      </c>
      <c r="R117" t="s">
        <v>546</v>
      </c>
      <c r="T117" t="s">
        <v>239</v>
      </c>
      <c r="U117" t="s">
        <v>128</v>
      </c>
      <c r="W117" t="s">
        <v>118</v>
      </c>
      <c r="Z117" t="s">
        <v>76</v>
      </c>
      <c r="AB117" t="s">
        <v>547</v>
      </c>
    </row>
    <row r="118" spans="1:37" x14ac:dyDescent="0.25">
      <c r="A118" s="1">
        <v>41765</v>
      </c>
      <c r="E118" t="s">
        <v>175</v>
      </c>
      <c r="F118" s="3">
        <v>4000</v>
      </c>
      <c r="I118" s="3">
        <v>4000</v>
      </c>
      <c r="N118" t="s">
        <v>561</v>
      </c>
      <c r="P118" t="s">
        <v>562</v>
      </c>
      <c r="R118" t="s">
        <v>127</v>
      </c>
      <c r="T118" t="s">
        <v>40</v>
      </c>
      <c r="U118" t="s">
        <v>128</v>
      </c>
      <c r="W118" t="s">
        <v>428</v>
      </c>
      <c r="Y118" t="s">
        <v>40</v>
      </c>
      <c r="Z118" t="s">
        <v>41</v>
      </c>
      <c r="AB118" t="s">
        <v>563</v>
      </c>
      <c r="AC118" t="s">
        <v>281</v>
      </c>
      <c r="AD118" t="s">
        <v>313</v>
      </c>
    </row>
    <row r="119" spans="1:37" x14ac:dyDescent="0.25">
      <c r="A119" s="1">
        <v>41766</v>
      </c>
      <c r="E119" t="s">
        <v>573</v>
      </c>
      <c r="N119" t="s">
        <v>574</v>
      </c>
      <c r="P119" t="s">
        <v>575</v>
      </c>
      <c r="R119" t="s">
        <v>576</v>
      </c>
      <c r="T119" t="s">
        <v>40</v>
      </c>
      <c r="U119" t="s">
        <v>41</v>
      </c>
      <c r="W119" t="s">
        <v>577</v>
      </c>
      <c r="Y119" t="s">
        <v>40</v>
      </c>
      <c r="Z119" t="s">
        <v>89</v>
      </c>
      <c r="AK119" t="s">
        <v>578</v>
      </c>
    </row>
    <row r="120" spans="1:37" x14ac:dyDescent="0.25">
      <c r="A120" s="1">
        <v>41766</v>
      </c>
      <c r="B120" s="6">
        <v>48000000</v>
      </c>
      <c r="E120" t="s">
        <v>553</v>
      </c>
      <c r="F120" s="3">
        <v>8350</v>
      </c>
      <c r="G120" s="3">
        <f>F120-I120</f>
        <v>7500</v>
      </c>
      <c r="I120" s="3">
        <v>850</v>
      </c>
      <c r="L120">
        <v>80</v>
      </c>
      <c r="N120" t="s">
        <v>84</v>
      </c>
      <c r="O120" t="s">
        <v>579</v>
      </c>
      <c r="P120" t="s">
        <v>580</v>
      </c>
      <c r="R120" t="s">
        <v>555</v>
      </c>
      <c r="T120" t="s">
        <v>581</v>
      </c>
      <c r="U120" t="s">
        <v>41</v>
      </c>
      <c r="W120" t="s">
        <v>557</v>
      </c>
      <c r="Y120" t="s">
        <v>40</v>
      </c>
      <c r="Z120" t="s">
        <v>89</v>
      </c>
      <c r="AB120" t="s">
        <v>582</v>
      </c>
      <c r="AC120" t="s">
        <v>45</v>
      </c>
      <c r="AE120" t="s">
        <v>559</v>
      </c>
      <c r="AF120" t="s">
        <v>560</v>
      </c>
    </row>
    <row r="121" spans="1:37" x14ac:dyDescent="0.25">
      <c r="A121" s="1">
        <v>41766</v>
      </c>
      <c r="E121" t="s">
        <v>175</v>
      </c>
      <c r="F121" s="3">
        <v>4000</v>
      </c>
      <c r="N121" t="s">
        <v>583</v>
      </c>
      <c r="P121" t="s">
        <v>562</v>
      </c>
      <c r="R121" t="s">
        <v>127</v>
      </c>
      <c r="T121" t="s">
        <v>40</v>
      </c>
      <c r="U121" t="s">
        <v>128</v>
      </c>
      <c r="W121" t="s">
        <v>584</v>
      </c>
      <c r="Y121" t="s">
        <v>40</v>
      </c>
      <c r="Z121" t="s">
        <v>41</v>
      </c>
      <c r="AB121" t="s">
        <v>585</v>
      </c>
      <c r="AC121" t="s">
        <v>281</v>
      </c>
      <c r="AD121" t="s">
        <v>313</v>
      </c>
    </row>
    <row r="122" spans="1:37" x14ac:dyDescent="0.25">
      <c r="A122" s="1">
        <v>41766</v>
      </c>
      <c r="E122" t="s">
        <v>479</v>
      </c>
      <c r="F122" s="3">
        <v>816</v>
      </c>
      <c r="N122" t="s">
        <v>131</v>
      </c>
      <c r="O122" t="s">
        <v>568</v>
      </c>
      <c r="P122" t="s">
        <v>569</v>
      </c>
      <c r="R122" t="s">
        <v>570</v>
      </c>
      <c r="T122" t="s">
        <v>40</v>
      </c>
      <c r="U122" t="s">
        <v>89</v>
      </c>
      <c r="W122" t="s">
        <v>571</v>
      </c>
      <c r="Y122" t="s">
        <v>40</v>
      </c>
      <c r="Z122" t="s">
        <v>55</v>
      </c>
      <c r="AE122" t="s">
        <v>572</v>
      </c>
    </row>
    <row r="123" spans="1:37" x14ac:dyDescent="0.25">
      <c r="A123" s="1">
        <v>41770</v>
      </c>
      <c r="E123" t="s">
        <v>36</v>
      </c>
      <c r="K123">
        <v>43</v>
      </c>
      <c r="N123" t="s">
        <v>586</v>
      </c>
      <c r="P123" t="s">
        <v>587</v>
      </c>
      <c r="R123" t="s">
        <v>588</v>
      </c>
      <c r="T123" t="s">
        <v>40</v>
      </c>
      <c r="U123" t="s">
        <v>135</v>
      </c>
      <c r="W123" t="s">
        <v>589</v>
      </c>
      <c r="Y123" t="s">
        <v>40</v>
      </c>
      <c r="Z123" t="s">
        <v>89</v>
      </c>
      <c r="AK123" t="s">
        <v>195</v>
      </c>
    </row>
    <row r="124" spans="1:37" x14ac:dyDescent="0.25">
      <c r="A124" s="1">
        <v>41772</v>
      </c>
      <c r="E124" t="s">
        <v>590</v>
      </c>
      <c r="F124" s="3">
        <v>2600</v>
      </c>
      <c r="H124" s="3">
        <v>2600</v>
      </c>
      <c r="L124">
        <v>80</v>
      </c>
      <c r="N124" t="s">
        <v>220</v>
      </c>
      <c r="O124" t="s">
        <v>591</v>
      </c>
      <c r="R124" t="s">
        <v>592</v>
      </c>
      <c r="T124" t="s">
        <v>40</v>
      </c>
      <c r="U124" t="s">
        <v>41</v>
      </c>
      <c r="W124" t="s">
        <v>593</v>
      </c>
      <c r="Y124" t="s">
        <v>40</v>
      </c>
      <c r="Z124" t="s">
        <v>594</v>
      </c>
      <c r="AB124" t="s">
        <v>595</v>
      </c>
    </row>
    <row r="125" spans="1:37" x14ac:dyDescent="0.25">
      <c r="A125" s="1">
        <v>41772</v>
      </c>
      <c r="E125" t="s">
        <v>245</v>
      </c>
      <c r="F125" s="3">
        <v>50200</v>
      </c>
      <c r="G125" s="3">
        <v>50200</v>
      </c>
      <c r="M125" t="s">
        <v>37</v>
      </c>
      <c r="N125" t="s">
        <v>64</v>
      </c>
      <c r="P125" t="s">
        <v>596</v>
      </c>
      <c r="R125" t="s">
        <v>597</v>
      </c>
      <c r="U125" t="s">
        <v>76</v>
      </c>
      <c r="W125" t="s">
        <v>598</v>
      </c>
      <c r="Z125" t="s">
        <v>76</v>
      </c>
      <c r="AB125" t="s">
        <v>599</v>
      </c>
      <c r="AC125" t="s">
        <v>600</v>
      </c>
      <c r="AE125" t="s">
        <v>136</v>
      </c>
    </row>
    <row r="126" spans="1:37" x14ac:dyDescent="0.25">
      <c r="A126" s="1">
        <v>41772</v>
      </c>
      <c r="B126" s="6">
        <v>3450000</v>
      </c>
      <c r="E126" t="s">
        <v>175</v>
      </c>
      <c r="F126" s="3">
        <v>350</v>
      </c>
      <c r="I126" s="3">
        <v>350</v>
      </c>
      <c r="N126" t="s">
        <v>84</v>
      </c>
      <c r="O126" t="s">
        <v>601</v>
      </c>
      <c r="R126" t="s">
        <v>602</v>
      </c>
      <c r="T126" t="s">
        <v>40</v>
      </c>
      <c r="U126" t="s">
        <v>55</v>
      </c>
      <c r="W126" t="s">
        <v>603</v>
      </c>
      <c r="Y126" t="s">
        <v>40</v>
      </c>
      <c r="Z126" t="s">
        <v>41</v>
      </c>
      <c r="AB126" t="s">
        <v>602</v>
      </c>
      <c r="AC126" t="s">
        <v>604</v>
      </c>
      <c r="AE126" t="s">
        <v>136</v>
      </c>
    </row>
    <row r="127" spans="1:37" x14ac:dyDescent="0.25">
      <c r="A127" s="1">
        <v>41772</v>
      </c>
      <c r="B127" s="6">
        <v>200000</v>
      </c>
      <c r="C127" s="4">
        <v>14400</v>
      </c>
      <c r="E127" t="s">
        <v>413</v>
      </c>
      <c r="F127" s="3">
        <v>164</v>
      </c>
      <c r="N127" t="s">
        <v>605</v>
      </c>
      <c r="O127" t="s">
        <v>606</v>
      </c>
      <c r="R127" t="s">
        <v>280</v>
      </c>
      <c r="T127" t="s">
        <v>40</v>
      </c>
      <c r="U127" t="s">
        <v>41</v>
      </c>
      <c r="W127" t="s">
        <v>280</v>
      </c>
      <c r="Y127" t="s">
        <v>40</v>
      </c>
      <c r="Z127" t="s">
        <v>41</v>
      </c>
      <c r="AE127" t="s">
        <v>487</v>
      </c>
    </row>
    <row r="128" spans="1:37" x14ac:dyDescent="0.25">
      <c r="A128" s="1">
        <v>41773</v>
      </c>
      <c r="B128" s="6">
        <v>61000000</v>
      </c>
      <c r="E128" t="s">
        <v>83</v>
      </c>
      <c r="F128" s="3">
        <v>21000</v>
      </c>
      <c r="G128" s="3">
        <v>21000</v>
      </c>
      <c r="N128" t="s">
        <v>345</v>
      </c>
      <c r="R128" t="s">
        <v>1375</v>
      </c>
      <c r="T128" t="s">
        <v>351</v>
      </c>
      <c r="U128" t="s">
        <v>76</v>
      </c>
      <c r="W128" t="s">
        <v>607</v>
      </c>
      <c r="Y128" t="s">
        <v>40</v>
      </c>
      <c r="Z128" t="s">
        <v>89</v>
      </c>
      <c r="AB128" t="s">
        <v>608</v>
      </c>
      <c r="AE128" t="s">
        <v>609</v>
      </c>
    </row>
    <row r="129" spans="1:37" x14ac:dyDescent="0.25">
      <c r="A129" s="1">
        <v>41773</v>
      </c>
      <c r="E129" t="s">
        <v>245</v>
      </c>
      <c r="F129" s="3">
        <f>967+376</f>
        <v>1343</v>
      </c>
      <c r="G129" s="3">
        <v>1343</v>
      </c>
      <c r="N129" t="s">
        <v>84</v>
      </c>
      <c r="O129" t="s">
        <v>610</v>
      </c>
      <c r="R129" t="s">
        <v>611</v>
      </c>
      <c r="T129" t="s">
        <v>40</v>
      </c>
      <c r="U129" t="s">
        <v>41</v>
      </c>
      <c r="W129" t="s">
        <v>612</v>
      </c>
      <c r="Y129" t="s">
        <v>40</v>
      </c>
      <c r="Z129" t="s">
        <v>55</v>
      </c>
    </row>
    <row r="130" spans="1:37" x14ac:dyDescent="0.25">
      <c r="A130" s="1">
        <v>41774</v>
      </c>
      <c r="B130" s="6">
        <v>3630000</v>
      </c>
      <c r="E130" t="s">
        <v>46</v>
      </c>
      <c r="F130" s="3">
        <v>2900</v>
      </c>
      <c r="H130" s="3">
        <v>2900</v>
      </c>
      <c r="N130" t="s">
        <v>613</v>
      </c>
      <c r="O130" t="s">
        <v>614</v>
      </c>
      <c r="P130" t="s">
        <v>615</v>
      </c>
      <c r="R130" t="s">
        <v>616</v>
      </c>
      <c r="T130" t="s">
        <v>40</v>
      </c>
      <c r="U130" t="s">
        <v>41</v>
      </c>
      <c r="W130" t="s">
        <v>617</v>
      </c>
      <c r="Y130" t="s">
        <v>40</v>
      </c>
      <c r="Z130" t="s">
        <v>135</v>
      </c>
      <c r="AB130" t="s">
        <v>618</v>
      </c>
    </row>
    <row r="131" spans="1:37" x14ac:dyDescent="0.25">
      <c r="A131" s="1">
        <v>41775</v>
      </c>
      <c r="B131" s="6">
        <v>2500000</v>
      </c>
      <c r="E131" t="s">
        <v>46</v>
      </c>
      <c r="F131" s="3">
        <v>7398</v>
      </c>
      <c r="H131" s="3">
        <v>7398</v>
      </c>
      <c r="N131" t="s">
        <v>84</v>
      </c>
      <c r="O131" t="s">
        <v>619</v>
      </c>
      <c r="R131" t="s">
        <v>620</v>
      </c>
      <c r="T131" t="s">
        <v>40</v>
      </c>
      <c r="U131" t="s">
        <v>41</v>
      </c>
      <c r="W131" t="s">
        <v>50</v>
      </c>
      <c r="AE131" t="s">
        <v>604</v>
      </c>
    </row>
    <row r="132" spans="1:37" x14ac:dyDescent="0.25">
      <c r="A132" s="1">
        <v>41778</v>
      </c>
      <c r="B132" s="6">
        <v>1960000</v>
      </c>
      <c r="E132" t="s">
        <v>573</v>
      </c>
      <c r="K132">
        <v>96</v>
      </c>
      <c r="N132" t="s">
        <v>586</v>
      </c>
      <c r="O132" t="s">
        <v>621</v>
      </c>
      <c r="P132" t="s">
        <v>622</v>
      </c>
      <c r="R132" t="s">
        <v>41</v>
      </c>
      <c r="U132" t="s">
        <v>41</v>
      </c>
      <c r="W132" t="s">
        <v>623</v>
      </c>
      <c r="Y132" t="s">
        <v>40</v>
      </c>
      <c r="Z132" t="s">
        <v>624</v>
      </c>
      <c r="AC132" t="s">
        <v>625</v>
      </c>
      <c r="AE132" t="s">
        <v>626</v>
      </c>
    </row>
    <row r="133" spans="1:37" x14ac:dyDescent="0.25">
      <c r="A133" s="1">
        <v>41779</v>
      </c>
      <c r="E133" t="s">
        <v>46</v>
      </c>
      <c r="F133" s="3">
        <f>G133+H133</f>
        <v>5450</v>
      </c>
      <c r="G133" s="3">
        <v>950</v>
      </c>
      <c r="H133" s="3">
        <v>4500</v>
      </c>
      <c r="N133" t="s">
        <v>627</v>
      </c>
      <c r="O133" t="s">
        <v>628</v>
      </c>
      <c r="R133" t="s">
        <v>41</v>
      </c>
      <c r="T133" t="s">
        <v>40</v>
      </c>
      <c r="U133" t="s">
        <v>41</v>
      </c>
      <c r="W133" t="s">
        <v>629</v>
      </c>
      <c r="Y133" t="s">
        <v>40</v>
      </c>
      <c r="Z133" t="s">
        <v>128</v>
      </c>
      <c r="AE133" t="s">
        <v>630</v>
      </c>
    </row>
    <row r="134" spans="1:37" x14ac:dyDescent="0.25">
      <c r="A134" s="1">
        <v>41779</v>
      </c>
      <c r="B134" s="6">
        <v>52000</v>
      </c>
      <c r="C134" s="4">
        <v>5196</v>
      </c>
      <c r="D134" s="5">
        <f>C134/B134</f>
        <v>9.992307692307692E-2</v>
      </c>
      <c r="E134" t="s">
        <v>413</v>
      </c>
      <c r="F134" s="3">
        <v>60</v>
      </c>
      <c r="N134" t="s">
        <v>131</v>
      </c>
      <c r="O134" t="s">
        <v>635</v>
      </c>
      <c r="R134" t="s">
        <v>41</v>
      </c>
      <c r="T134" t="s">
        <v>40</v>
      </c>
      <c r="U134" t="s">
        <v>41</v>
      </c>
      <c r="W134" t="s">
        <v>41</v>
      </c>
      <c r="Y134" t="s">
        <v>40</v>
      </c>
      <c r="Z134" t="s">
        <v>41</v>
      </c>
      <c r="AE134" t="s">
        <v>327</v>
      </c>
    </row>
    <row r="135" spans="1:37" x14ac:dyDescent="0.25">
      <c r="A135" s="1">
        <v>41779</v>
      </c>
      <c r="B135" s="6">
        <v>1600000</v>
      </c>
      <c r="E135" t="s">
        <v>83</v>
      </c>
      <c r="F135" s="3">
        <v>20000</v>
      </c>
      <c r="G135" s="3">
        <v>20000</v>
      </c>
      <c r="N135" t="s">
        <v>386</v>
      </c>
      <c r="P135" t="s">
        <v>631</v>
      </c>
      <c r="R135" t="s">
        <v>632</v>
      </c>
      <c r="T135" t="s">
        <v>40</v>
      </c>
      <c r="U135" t="s">
        <v>115</v>
      </c>
      <c r="W135" t="s">
        <v>633</v>
      </c>
      <c r="Y135" t="s">
        <v>40</v>
      </c>
      <c r="Z135" t="s">
        <v>89</v>
      </c>
      <c r="AG135" t="s">
        <v>634</v>
      </c>
    </row>
    <row r="136" spans="1:37" x14ac:dyDescent="0.25">
      <c r="A136" s="1">
        <v>41780</v>
      </c>
      <c r="E136" t="s">
        <v>636</v>
      </c>
      <c r="F136" s="3">
        <f>1553+980</f>
        <v>2533</v>
      </c>
      <c r="I136" s="3">
        <v>2533</v>
      </c>
      <c r="N136" t="s">
        <v>637</v>
      </c>
      <c r="O136" t="s">
        <v>638</v>
      </c>
      <c r="R136" t="s">
        <v>639</v>
      </c>
      <c r="S136" t="s">
        <v>640</v>
      </c>
      <c r="T136" t="s">
        <v>40</v>
      </c>
      <c r="U136" t="s">
        <v>76</v>
      </c>
      <c r="W136" t="s">
        <v>641</v>
      </c>
      <c r="Y136" t="s">
        <v>40</v>
      </c>
      <c r="Z136" t="s">
        <v>55</v>
      </c>
      <c r="AB136" t="s">
        <v>641</v>
      </c>
      <c r="AC136" t="s">
        <v>642</v>
      </c>
      <c r="AE136" t="s">
        <v>643</v>
      </c>
    </row>
    <row r="137" spans="1:37" x14ac:dyDescent="0.25">
      <c r="A137" s="1">
        <v>41781</v>
      </c>
      <c r="B137" s="6">
        <v>18500000</v>
      </c>
      <c r="E137" t="s">
        <v>360</v>
      </c>
      <c r="F137" s="3">
        <f>SUM(G137:H137)</f>
        <v>20100</v>
      </c>
      <c r="G137" s="3">
        <v>2000</v>
      </c>
      <c r="H137" s="3">
        <v>18100</v>
      </c>
      <c r="N137" t="s">
        <v>644</v>
      </c>
      <c r="R137" t="s">
        <v>546</v>
      </c>
      <c r="T137" t="s">
        <v>239</v>
      </c>
      <c r="U137" t="s">
        <v>128</v>
      </c>
      <c r="W137" t="s">
        <v>645</v>
      </c>
      <c r="Y137" t="s">
        <v>40</v>
      </c>
      <c r="Z137" t="s">
        <v>89</v>
      </c>
      <c r="AB137" t="s">
        <v>646</v>
      </c>
      <c r="AC137" t="s">
        <v>604</v>
      </c>
      <c r="AD137" t="s">
        <v>647</v>
      </c>
      <c r="AE137" t="s">
        <v>604</v>
      </c>
      <c r="AK137" t="s">
        <v>648</v>
      </c>
    </row>
    <row r="138" spans="1:37" x14ac:dyDescent="0.25">
      <c r="A138" s="1">
        <v>41785</v>
      </c>
      <c r="B138" s="6">
        <v>22000000</v>
      </c>
      <c r="E138" t="s">
        <v>245</v>
      </c>
      <c r="N138" t="s">
        <v>84</v>
      </c>
      <c r="O138" t="s">
        <v>649</v>
      </c>
      <c r="R138" t="s">
        <v>650</v>
      </c>
      <c r="T138" t="s">
        <v>87</v>
      </c>
      <c r="U138" t="s">
        <v>41</v>
      </c>
      <c r="W138" t="s">
        <v>50</v>
      </c>
      <c r="AC138" t="s">
        <v>281</v>
      </c>
      <c r="AE138" t="s">
        <v>45</v>
      </c>
    </row>
    <row r="139" spans="1:37" x14ac:dyDescent="0.25">
      <c r="A139" s="1">
        <v>41786</v>
      </c>
      <c r="B139" s="6">
        <v>160000000</v>
      </c>
      <c r="E139" t="s">
        <v>651</v>
      </c>
      <c r="N139" t="s">
        <v>64</v>
      </c>
      <c r="R139" t="s">
        <v>623</v>
      </c>
      <c r="T139" t="s">
        <v>476</v>
      </c>
      <c r="U139" t="s">
        <v>652</v>
      </c>
      <c r="W139" t="s">
        <v>653</v>
      </c>
      <c r="Y139" t="s">
        <v>654</v>
      </c>
      <c r="Z139" t="s">
        <v>44</v>
      </c>
      <c r="AD139" t="s">
        <v>85</v>
      </c>
      <c r="AF139" t="s">
        <v>655</v>
      </c>
    </row>
    <row r="140" spans="1:37" x14ac:dyDescent="0.25">
      <c r="A140" s="1">
        <v>41789</v>
      </c>
      <c r="E140" t="s">
        <v>36</v>
      </c>
      <c r="N140" t="s">
        <v>109</v>
      </c>
      <c r="P140" t="s">
        <v>656</v>
      </c>
      <c r="R140" t="s">
        <v>75</v>
      </c>
      <c r="T140" t="s">
        <v>40</v>
      </c>
      <c r="U140" t="s">
        <v>79</v>
      </c>
      <c r="W140" t="s">
        <v>657</v>
      </c>
      <c r="Y140" t="s">
        <v>40</v>
      </c>
      <c r="Z140" t="s">
        <v>135</v>
      </c>
      <c r="AC140" t="s">
        <v>136</v>
      </c>
      <c r="AD140" t="s">
        <v>313</v>
      </c>
    </row>
    <row r="141" spans="1:37" x14ac:dyDescent="0.25">
      <c r="A141" s="1">
        <v>41790</v>
      </c>
      <c r="E141" t="s">
        <v>83</v>
      </c>
      <c r="F141" s="3">
        <f>4665+2225</f>
        <v>6890</v>
      </c>
      <c r="G141" s="3">
        <v>6890</v>
      </c>
      <c r="N141" t="s">
        <v>658</v>
      </c>
      <c r="O141" t="s">
        <v>659</v>
      </c>
      <c r="R141" t="s">
        <v>280</v>
      </c>
      <c r="T141" t="s">
        <v>40</v>
      </c>
      <c r="U141" t="s">
        <v>41</v>
      </c>
      <c r="W141" t="s">
        <v>280</v>
      </c>
      <c r="Y141" t="s">
        <v>40</v>
      </c>
      <c r="Z141" t="s">
        <v>41</v>
      </c>
      <c r="AE141" t="s">
        <v>487</v>
      </c>
    </row>
    <row r="142" spans="1:37" x14ac:dyDescent="0.25">
      <c r="A142" s="1">
        <v>41791</v>
      </c>
      <c r="B142" s="6">
        <v>138000</v>
      </c>
      <c r="E142" t="s">
        <v>46</v>
      </c>
      <c r="F142" s="3">
        <v>73</v>
      </c>
      <c r="H142" s="3">
        <v>73</v>
      </c>
      <c r="N142" t="s">
        <v>660</v>
      </c>
      <c r="O142" t="s">
        <v>661</v>
      </c>
      <c r="R142" t="s">
        <v>280</v>
      </c>
      <c r="T142" t="s">
        <v>40</v>
      </c>
      <c r="U142" t="s">
        <v>41</v>
      </c>
      <c r="W142" t="s">
        <v>280</v>
      </c>
      <c r="Y142" t="s">
        <v>40</v>
      </c>
      <c r="Z142" t="s">
        <v>41</v>
      </c>
      <c r="AB142" t="s">
        <v>50</v>
      </c>
      <c r="AE142" t="s">
        <v>487</v>
      </c>
      <c r="AK142" t="s">
        <v>662</v>
      </c>
    </row>
    <row r="143" spans="1:37" x14ac:dyDescent="0.25">
      <c r="A143" s="1">
        <v>41791</v>
      </c>
      <c r="B143" s="6">
        <v>389000</v>
      </c>
      <c r="E143" t="s">
        <v>83</v>
      </c>
      <c r="F143" s="3">
        <f>276+950</f>
        <v>1226</v>
      </c>
      <c r="G143" s="3">
        <v>1226</v>
      </c>
      <c r="N143" t="s">
        <v>131</v>
      </c>
      <c r="O143" t="s">
        <v>663</v>
      </c>
      <c r="R143" t="s">
        <v>280</v>
      </c>
      <c r="T143" t="s">
        <v>40</v>
      </c>
      <c r="U143" t="s">
        <v>41</v>
      </c>
      <c r="W143" t="s">
        <v>280</v>
      </c>
      <c r="Y143" t="s">
        <v>40</v>
      </c>
      <c r="Z143" t="s">
        <v>41</v>
      </c>
      <c r="AB143" t="s">
        <v>248</v>
      </c>
      <c r="AE143" t="s">
        <v>487</v>
      </c>
    </row>
    <row r="144" spans="1:37" x14ac:dyDescent="0.25">
      <c r="A144" s="1">
        <v>41792</v>
      </c>
      <c r="E144" t="s">
        <v>83</v>
      </c>
      <c r="F144" s="3">
        <v>8500</v>
      </c>
      <c r="G144" s="3">
        <v>8500</v>
      </c>
      <c r="N144" t="s">
        <v>92</v>
      </c>
      <c r="O144" t="s">
        <v>670</v>
      </c>
      <c r="P144" t="s">
        <v>671</v>
      </c>
      <c r="R144" t="s">
        <v>672</v>
      </c>
      <c r="T144" t="s">
        <v>40</v>
      </c>
      <c r="U144" t="s">
        <v>135</v>
      </c>
      <c r="W144" t="s">
        <v>673</v>
      </c>
      <c r="Y144" t="s">
        <v>40</v>
      </c>
      <c r="Z144" t="s">
        <v>89</v>
      </c>
      <c r="AB144" t="s">
        <v>672</v>
      </c>
    </row>
    <row r="145" spans="1:37" x14ac:dyDescent="0.25">
      <c r="A145" s="1">
        <v>41792</v>
      </c>
      <c r="B145" s="6">
        <v>23000000</v>
      </c>
      <c r="E145" t="s">
        <v>664</v>
      </c>
      <c r="F145" s="3">
        <v>53000</v>
      </c>
      <c r="H145" s="3">
        <v>53000</v>
      </c>
      <c r="M145" t="s">
        <v>37</v>
      </c>
      <c r="N145" t="s">
        <v>64</v>
      </c>
      <c r="R145" t="s">
        <v>665</v>
      </c>
      <c r="U145" t="s">
        <v>76</v>
      </c>
      <c r="W145" t="s">
        <v>666</v>
      </c>
      <c r="AC145" t="s">
        <v>667</v>
      </c>
      <c r="AD145" t="s">
        <v>668</v>
      </c>
      <c r="AE145" t="s">
        <v>669</v>
      </c>
    </row>
    <row r="146" spans="1:37" x14ac:dyDescent="0.25">
      <c r="A146" s="1">
        <v>41793</v>
      </c>
      <c r="B146" s="6">
        <v>180000000</v>
      </c>
      <c r="E146" t="s">
        <v>36</v>
      </c>
      <c r="F146" s="3">
        <v>140000</v>
      </c>
      <c r="K146">
        <v>1534</v>
      </c>
      <c r="N146" t="s">
        <v>64</v>
      </c>
      <c r="R146" t="s">
        <v>674</v>
      </c>
      <c r="T146" t="s">
        <v>67</v>
      </c>
      <c r="U146" t="s">
        <v>76</v>
      </c>
      <c r="W146" t="s">
        <v>42</v>
      </c>
      <c r="X146" t="s">
        <v>675</v>
      </c>
      <c r="Y146" t="s">
        <v>40</v>
      </c>
      <c r="Z146" t="s">
        <v>76</v>
      </c>
      <c r="AC146" t="s">
        <v>77</v>
      </c>
      <c r="AE146" t="s">
        <v>676</v>
      </c>
    </row>
    <row r="147" spans="1:37" x14ac:dyDescent="0.25">
      <c r="A147" s="1">
        <v>41795</v>
      </c>
      <c r="B147" s="6">
        <v>1000000</v>
      </c>
      <c r="E147" t="s">
        <v>46</v>
      </c>
      <c r="F147" s="3">
        <v>2420</v>
      </c>
      <c r="H147" s="3">
        <v>2420</v>
      </c>
      <c r="N147" t="s">
        <v>677</v>
      </c>
      <c r="O147" t="s">
        <v>678</v>
      </c>
      <c r="R147" t="s">
        <v>679</v>
      </c>
      <c r="T147" t="s">
        <v>40</v>
      </c>
      <c r="U147" t="s">
        <v>55</v>
      </c>
      <c r="W147" t="s">
        <v>50</v>
      </c>
      <c r="AE147" t="s">
        <v>191</v>
      </c>
    </row>
    <row r="148" spans="1:37" x14ac:dyDescent="0.25">
      <c r="A148" s="1">
        <v>41795</v>
      </c>
      <c r="E148" t="s">
        <v>478</v>
      </c>
      <c r="F148" s="3">
        <v>1230</v>
      </c>
      <c r="I148" s="3">
        <v>1230</v>
      </c>
      <c r="N148" t="s">
        <v>683</v>
      </c>
      <c r="R148" t="s">
        <v>41</v>
      </c>
      <c r="U148" t="s">
        <v>41</v>
      </c>
      <c r="W148" t="s">
        <v>684</v>
      </c>
      <c r="Y148" t="s">
        <v>40</v>
      </c>
      <c r="Z148" t="s">
        <v>89</v>
      </c>
      <c r="AB148" t="s">
        <v>685</v>
      </c>
      <c r="AE148" t="s">
        <v>191</v>
      </c>
    </row>
    <row r="149" spans="1:37" x14ac:dyDescent="0.25">
      <c r="A149" s="1">
        <v>41795</v>
      </c>
      <c r="E149" t="s">
        <v>83</v>
      </c>
      <c r="F149" s="3">
        <v>4456</v>
      </c>
      <c r="G149" s="3">
        <v>4456</v>
      </c>
      <c r="N149" t="s">
        <v>390</v>
      </c>
      <c r="O149" t="s">
        <v>680</v>
      </c>
      <c r="R149" t="s">
        <v>41</v>
      </c>
      <c r="U149" t="s">
        <v>41</v>
      </c>
      <c r="W149" t="s">
        <v>681</v>
      </c>
      <c r="Y149" t="s">
        <v>40</v>
      </c>
      <c r="Z149" t="s">
        <v>44</v>
      </c>
      <c r="AE149" t="s">
        <v>682</v>
      </c>
      <c r="AF149" t="s">
        <v>108</v>
      </c>
    </row>
    <row r="150" spans="1:37" x14ac:dyDescent="0.25">
      <c r="A150" s="1">
        <v>41801</v>
      </c>
      <c r="B150" s="6">
        <v>2500000</v>
      </c>
      <c r="E150" t="s">
        <v>83</v>
      </c>
      <c r="F150" s="3">
        <v>3479</v>
      </c>
      <c r="G150" s="3">
        <v>3479</v>
      </c>
      <c r="L150">
        <v>25</v>
      </c>
      <c r="N150" t="s">
        <v>225</v>
      </c>
      <c r="O150" t="s">
        <v>686</v>
      </c>
      <c r="R150" t="s">
        <v>687</v>
      </c>
      <c r="T150" t="s">
        <v>40</v>
      </c>
      <c r="U150" t="s">
        <v>41</v>
      </c>
      <c r="W150" t="s">
        <v>681</v>
      </c>
      <c r="Y150" t="s">
        <v>40</v>
      </c>
      <c r="Z150" t="s">
        <v>44</v>
      </c>
      <c r="AE150" t="s">
        <v>688</v>
      </c>
      <c r="AF150" t="s">
        <v>108</v>
      </c>
    </row>
    <row r="151" spans="1:37" x14ac:dyDescent="0.25">
      <c r="A151" s="1">
        <v>41801</v>
      </c>
      <c r="B151" s="6">
        <v>425000</v>
      </c>
      <c r="C151" s="4">
        <v>40000</v>
      </c>
      <c r="D151" s="5">
        <f>C151/B151</f>
        <v>9.4117647058823528E-2</v>
      </c>
      <c r="E151" t="s">
        <v>689</v>
      </c>
      <c r="F151" s="3">
        <v>153</v>
      </c>
      <c r="I151" s="3">
        <v>153</v>
      </c>
      <c r="N151" t="s">
        <v>283</v>
      </c>
      <c r="O151" t="s">
        <v>690</v>
      </c>
      <c r="R151" t="s">
        <v>41</v>
      </c>
      <c r="T151" t="s">
        <v>40</v>
      </c>
      <c r="U151" t="s">
        <v>41</v>
      </c>
      <c r="W151" t="s">
        <v>41</v>
      </c>
      <c r="Y151" t="s">
        <v>40</v>
      </c>
      <c r="Z151" t="s">
        <v>41</v>
      </c>
      <c r="AE151" t="s">
        <v>327</v>
      </c>
    </row>
    <row r="152" spans="1:37" x14ac:dyDescent="0.25">
      <c r="A152" s="1">
        <v>41808</v>
      </c>
      <c r="E152" t="s">
        <v>573</v>
      </c>
      <c r="K152">
        <v>63</v>
      </c>
      <c r="N152" t="s">
        <v>695</v>
      </c>
      <c r="P152" t="s">
        <v>696</v>
      </c>
      <c r="R152" t="s">
        <v>697</v>
      </c>
      <c r="T152" t="s">
        <v>40</v>
      </c>
      <c r="U152" t="s">
        <v>652</v>
      </c>
      <c r="W152" t="s">
        <v>698</v>
      </c>
      <c r="AK152" t="s">
        <v>699</v>
      </c>
    </row>
    <row r="153" spans="1:37" x14ac:dyDescent="0.25">
      <c r="A153" s="1">
        <v>41808</v>
      </c>
      <c r="B153" s="6">
        <v>1825000</v>
      </c>
      <c r="E153" t="s">
        <v>46</v>
      </c>
      <c r="F153" s="3">
        <v>6300</v>
      </c>
      <c r="G153" s="3">
        <v>690</v>
      </c>
      <c r="N153" t="s">
        <v>691</v>
      </c>
      <c r="O153" t="s">
        <v>692</v>
      </c>
      <c r="R153" t="s">
        <v>693</v>
      </c>
      <c r="T153" t="s">
        <v>40</v>
      </c>
      <c r="U153" t="s">
        <v>41</v>
      </c>
      <c r="W153" t="s">
        <v>289</v>
      </c>
      <c r="Y153" t="s">
        <v>40</v>
      </c>
      <c r="Z153" t="s">
        <v>44</v>
      </c>
      <c r="AE153" t="s">
        <v>694</v>
      </c>
    </row>
    <row r="154" spans="1:37" x14ac:dyDescent="0.25">
      <c r="A154" s="1">
        <v>41808</v>
      </c>
      <c r="B154" s="6">
        <v>1500000</v>
      </c>
      <c r="C154" s="4">
        <v>130666</v>
      </c>
      <c r="D154" s="5">
        <f>C154/B154</f>
        <v>8.711066666666667E-2</v>
      </c>
      <c r="E154" t="s">
        <v>36</v>
      </c>
      <c r="F154" s="3">
        <v>1294</v>
      </c>
      <c r="N154" t="s">
        <v>700</v>
      </c>
      <c r="O154" t="s">
        <v>701</v>
      </c>
      <c r="R154" t="s">
        <v>41</v>
      </c>
      <c r="T154" t="s">
        <v>40</v>
      </c>
      <c r="U154" t="s">
        <v>41</v>
      </c>
      <c r="W154" t="s">
        <v>41</v>
      </c>
      <c r="Y154" t="s">
        <v>40</v>
      </c>
      <c r="Z154" t="s">
        <v>41</v>
      </c>
      <c r="AE154" t="s">
        <v>327</v>
      </c>
    </row>
    <row r="155" spans="1:37" x14ac:dyDescent="0.25">
      <c r="A155" s="1">
        <v>41809</v>
      </c>
      <c r="B155" s="6">
        <v>42000000</v>
      </c>
      <c r="E155" t="s">
        <v>83</v>
      </c>
      <c r="F155" s="3">
        <v>47000</v>
      </c>
      <c r="G155" s="3">
        <v>47000</v>
      </c>
      <c r="N155" t="s">
        <v>84</v>
      </c>
      <c r="O155" t="s">
        <v>702</v>
      </c>
      <c r="R155" t="s">
        <v>703</v>
      </c>
      <c r="T155" t="s">
        <v>40</v>
      </c>
      <c r="U155" t="s">
        <v>55</v>
      </c>
      <c r="W155" t="s">
        <v>704</v>
      </c>
      <c r="Y155" t="s">
        <v>351</v>
      </c>
      <c r="Z155" t="s">
        <v>55</v>
      </c>
      <c r="AB155" t="s">
        <v>705</v>
      </c>
      <c r="AC155" t="s">
        <v>281</v>
      </c>
    </row>
    <row r="156" spans="1:37" x14ac:dyDescent="0.25">
      <c r="A156" s="1">
        <v>41809</v>
      </c>
      <c r="E156" t="s">
        <v>36</v>
      </c>
      <c r="N156" t="s">
        <v>706</v>
      </c>
      <c r="P156" t="s">
        <v>707</v>
      </c>
      <c r="R156" t="s">
        <v>101</v>
      </c>
      <c r="T156" t="s">
        <v>40</v>
      </c>
      <c r="U156" t="s">
        <v>44</v>
      </c>
      <c r="W156" t="s">
        <v>708</v>
      </c>
      <c r="Y156" t="s">
        <v>40</v>
      </c>
      <c r="Z156" t="s">
        <v>89</v>
      </c>
      <c r="AK156" t="s">
        <v>709</v>
      </c>
    </row>
    <row r="157" spans="1:37" x14ac:dyDescent="0.25">
      <c r="A157" s="1">
        <v>41810</v>
      </c>
      <c r="B157" s="6">
        <v>44000000</v>
      </c>
      <c r="E157" t="s">
        <v>236</v>
      </c>
      <c r="H157" s="3" t="s">
        <v>710</v>
      </c>
      <c r="N157" t="s">
        <v>64</v>
      </c>
      <c r="R157" t="s">
        <v>711</v>
      </c>
      <c r="S157" t="s">
        <v>712</v>
      </c>
      <c r="T157" t="s">
        <v>351</v>
      </c>
      <c r="U157" t="s">
        <v>76</v>
      </c>
      <c r="W157" t="s">
        <v>118</v>
      </c>
      <c r="Y157" t="s">
        <v>40</v>
      </c>
      <c r="Z157" t="s">
        <v>76</v>
      </c>
    </row>
    <row r="158" spans="1:37" x14ac:dyDescent="0.25">
      <c r="A158" s="1">
        <v>41816</v>
      </c>
      <c r="B158" s="6">
        <v>210000</v>
      </c>
      <c r="C158" s="4">
        <v>20819</v>
      </c>
      <c r="D158" s="5">
        <f>C158/B158</f>
        <v>9.9138095238095233E-2</v>
      </c>
      <c r="E158" t="s">
        <v>413</v>
      </c>
      <c r="F158" s="3">
        <v>100</v>
      </c>
      <c r="N158" t="s">
        <v>225</v>
      </c>
      <c r="O158" t="s">
        <v>714</v>
      </c>
      <c r="R158" t="s">
        <v>41</v>
      </c>
      <c r="T158" t="s">
        <v>40</v>
      </c>
      <c r="U158" t="s">
        <v>41</v>
      </c>
      <c r="W158" t="s">
        <v>41</v>
      </c>
      <c r="Y158" t="s">
        <v>40</v>
      </c>
      <c r="Z158" t="s">
        <v>41</v>
      </c>
      <c r="AE158" t="s">
        <v>327</v>
      </c>
    </row>
    <row r="159" spans="1:37" x14ac:dyDescent="0.25">
      <c r="A159" s="1">
        <v>41816</v>
      </c>
      <c r="B159" s="6">
        <v>850000</v>
      </c>
      <c r="C159" s="4">
        <v>106210</v>
      </c>
      <c r="D159" s="5">
        <f>C159/B159</f>
        <v>0.12495294117647059</v>
      </c>
      <c r="E159" t="s">
        <v>175</v>
      </c>
      <c r="F159" s="3">
        <v>701</v>
      </c>
      <c r="I159" s="3">
        <v>701</v>
      </c>
      <c r="N159" t="s">
        <v>362</v>
      </c>
      <c r="O159" t="s">
        <v>713</v>
      </c>
      <c r="R159" t="s">
        <v>41</v>
      </c>
      <c r="T159" t="s">
        <v>40</v>
      </c>
      <c r="U159" t="s">
        <v>41</v>
      </c>
      <c r="W159" t="s">
        <v>41</v>
      </c>
      <c r="Y159" t="s">
        <v>40</v>
      </c>
      <c r="Z159" t="s">
        <v>41</v>
      </c>
      <c r="AE159" t="s">
        <v>327</v>
      </c>
    </row>
    <row r="160" spans="1:37" x14ac:dyDescent="0.25">
      <c r="A160" s="1">
        <v>41817</v>
      </c>
      <c r="B160" s="6">
        <v>50000</v>
      </c>
      <c r="C160" s="4">
        <v>8114</v>
      </c>
      <c r="D160" s="5">
        <f>C160/B160</f>
        <v>0.16228000000000001</v>
      </c>
      <c r="E160" t="s">
        <v>413</v>
      </c>
      <c r="F160" s="3">
        <v>66</v>
      </c>
      <c r="N160" t="s">
        <v>233</v>
      </c>
      <c r="O160" t="s">
        <v>715</v>
      </c>
      <c r="R160" t="s">
        <v>41</v>
      </c>
      <c r="T160" t="s">
        <v>40</v>
      </c>
      <c r="U160" t="s">
        <v>41</v>
      </c>
      <c r="W160" t="s">
        <v>41</v>
      </c>
      <c r="Y160" t="s">
        <v>40</v>
      </c>
      <c r="Z160" t="s">
        <v>41</v>
      </c>
      <c r="AE160" t="s">
        <v>327</v>
      </c>
    </row>
    <row r="161" spans="1:37" x14ac:dyDescent="0.25">
      <c r="A161" s="1">
        <v>41820</v>
      </c>
      <c r="B161" s="6">
        <v>19250000</v>
      </c>
      <c r="D161" s="5">
        <v>7.4999999999999997E-2</v>
      </c>
      <c r="E161" t="s">
        <v>83</v>
      </c>
      <c r="F161" s="3">
        <v>7697</v>
      </c>
      <c r="G161" s="3">
        <v>7697</v>
      </c>
      <c r="N161" t="s">
        <v>73</v>
      </c>
      <c r="O161" t="s">
        <v>716</v>
      </c>
      <c r="R161" t="s">
        <v>717</v>
      </c>
      <c r="S161" t="s">
        <v>718</v>
      </c>
      <c r="T161" t="s">
        <v>40</v>
      </c>
      <c r="U161" t="s">
        <v>115</v>
      </c>
      <c r="W161" t="s">
        <v>719</v>
      </c>
      <c r="Y161" t="s">
        <v>40</v>
      </c>
      <c r="Z161" t="s">
        <v>89</v>
      </c>
      <c r="AB161" t="s">
        <v>720</v>
      </c>
      <c r="AG161" t="s">
        <v>721</v>
      </c>
    </row>
    <row r="162" spans="1:37" x14ac:dyDescent="0.25">
      <c r="A162" s="1">
        <v>41821</v>
      </c>
      <c r="B162" s="6">
        <v>90000000</v>
      </c>
      <c r="E162" t="s">
        <v>573</v>
      </c>
      <c r="K162">
        <v>252</v>
      </c>
      <c r="N162" t="s">
        <v>84</v>
      </c>
      <c r="O162" t="s">
        <v>722</v>
      </c>
      <c r="P162" t="s">
        <v>723</v>
      </c>
      <c r="R162" t="s">
        <v>86</v>
      </c>
      <c r="S162" t="s">
        <v>724</v>
      </c>
      <c r="T162" t="s">
        <v>87</v>
      </c>
      <c r="U162" t="s">
        <v>44</v>
      </c>
      <c r="W162" t="s">
        <v>725</v>
      </c>
      <c r="Z162" t="s">
        <v>44</v>
      </c>
      <c r="AE162" t="s">
        <v>726</v>
      </c>
      <c r="AF162" t="s">
        <v>727</v>
      </c>
    </row>
    <row r="163" spans="1:37" x14ac:dyDescent="0.25">
      <c r="A163" s="1">
        <v>41821</v>
      </c>
      <c r="B163" s="6">
        <v>106000000</v>
      </c>
      <c r="C163" s="4">
        <v>15400000</v>
      </c>
      <c r="E163" t="s">
        <v>236</v>
      </c>
      <c r="F163" s="3">
        <v>370000</v>
      </c>
      <c r="H163" s="3">
        <v>370000</v>
      </c>
      <c r="N163" t="s">
        <v>64</v>
      </c>
      <c r="R163" t="s">
        <v>728</v>
      </c>
      <c r="T163" t="s">
        <v>729</v>
      </c>
      <c r="U163" t="s">
        <v>128</v>
      </c>
      <c r="W163" t="s">
        <v>730</v>
      </c>
      <c r="Y163" t="s">
        <v>729</v>
      </c>
      <c r="AK163" t="s">
        <v>731</v>
      </c>
    </row>
    <row r="164" spans="1:37" x14ac:dyDescent="0.25">
      <c r="A164" s="1">
        <v>41821</v>
      </c>
      <c r="B164" s="6">
        <v>35000</v>
      </c>
      <c r="C164" s="4">
        <v>4200</v>
      </c>
      <c r="D164" s="5">
        <f>C164/B164</f>
        <v>0.12</v>
      </c>
      <c r="E164" t="s">
        <v>732</v>
      </c>
      <c r="F164" s="3">
        <v>1295</v>
      </c>
      <c r="H164" s="3">
        <v>1295</v>
      </c>
      <c r="N164" t="s">
        <v>92</v>
      </c>
      <c r="O164" t="s">
        <v>733</v>
      </c>
      <c r="R164" t="s">
        <v>41</v>
      </c>
      <c r="T164" t="s">
        <v>40</v>
      </c>
      <c r="U164" t="s">
        <v>41</v>
      </c>
      <c r="W164" t="s">
        <v>41</v>
      </c>
      <c r="Y164" t="s">
        <v>40</v>
      </c>
      <c r="Z164" t="s">
        <v>41</v>
      </c>
      <c r="AE164" t="s">
        <v>327</v>
      </c>
    </row>
    <row r="165" spans="1:37" x14ac:dyDescent="0.25">
      <c r="A165" s="1">
        <v>41821</v>
      </c>
      <c r="E165" t="s">
        <v>36</v>
      </c>
      <c r="K165">
        <v>110</v>
      </c>
      <c r="N165" t="s">
        <v>84</v>
      </c>
      <c r="O165" t="s">
        <v>734</v>
      </c>
      <c r="R165" t="s">
        <v>735</v>
      </c>
      <c r="S165" t="s">
        <v>736</v>
      </c>
      <c r="T165" t="s">
        <v>40</v>
      </c>
      <c r="U165" t="s">
        <v>76</v>
      </c>
      <c r="W165" t="s">
        <v>737</v>
      </c>
      <c r="Y165" t="s">
        <v>40</v>
      </c>
      <c r="Z165" t="s">
        <v>89</v>
      </c>
    </row>
    <row r="166" spans="1:37" x14ac:dyDescent="0.25">
      <c r="A166" s="1">
        <v>41822</v>
      </c>
      <c r="B166" s="6">
        <v>28300000</v>
      </c>
      <c r="E166" t="s">
        <v>124</v>
      </c>
      <c r="N166" t="s">
        <v>747</v>
      </c>
      <c r="O166" t="s">
        <v>748</v>
      </c>
      <c r="P166" t="s">
        <v>749</v>
      </c>
      <c r="R166" t="s">
        <v>750</v>
      </c>
      <c r="S166" t="s">
        <v>751</v>
      </c>
      <c r="T166" t="s">
        <v>40</v>
      </c>
      <c r="U166" t="s">
        <v>41</v>
      </c>
      <c r="W166" t="s">
        <v>752</v>
      </c>
      <c r="Y166" t="s">
        <v>40</v>
      </c>
      <c r="Z166" t="s">
        <v>55</v>
      </c>
      <c r="AB166" t="s">
        <v>753</v>
      </c>
    </row>
    <row r="167" spans="1:37" x14ac:dyDescent="0.25">
      <c r="A167" s="1">
        <v>41822</v>
      </c>
      <c r="E167" t="s">
        <v>46</v>
      </c>
      <c r="F167" s="3">
        <v>1100</v>
      </c>
      <c r="H167" s="3">
        <v>1100</v>
      </c>
      <c r="N167" t="s">
        <v>131</v>
      </c>
      <c r="O167" t="s">
        <v>738</v>
      </c>
      <c r="P167" t="s">
        <v>739</v>
      </c>
      <c r="R167" t="s">
        <v>740</v>
      </c>
      <c r="T167" t="s">
        <v>40</v>
      </c>
      <c r="U167" t="s">
        <v>89</v>
      </c>
      <c r="W167" t="s">
        <v>41</v>
      </c>
      <c r="Y167" t="s">
        <v>40</v>
      </c>
      <c r="Z167" t="s">
        <v>41</v>
      </c>
      <c r="AC167" t="s">
        <v>741</v>
      </c>
      <c r="AE167" t="s">
        <v>572</v>
      </c>
    </row>
    <row r="168" spans="1:37" x14ac:dyDescent="0.25">
      <c r="A168" s="1">
        <v>41822</v>
      </c>
      <c r="B168" s="6">
        <v>154699</v>
      </c>
      <c r="C168" s="4">
        <v>15460</v>
      </c>
      <c r="D168" s="5">
        <f>C168/B168</f>
        <v>9.9936004757626096E-2</v>
      </c>
      <c r="E168" t="s">
        <v>413</v>
      </c>
      <c r="F168" s="3">
        <v>76</v>
      </c>
      <c r="N168" t="s">
        <v>488</v>
      </c>
      <c r="O168" t="s">
        <v>754</v>
      </c>
      <c r="R168" t="s">
        <v>41</v>
      </c>
      <c r="T168" t="s">
        <v>40</v>
      </c>
      <c r="U168" t="s">
        <v>41</v>
      </c>
      <c r="W168" t="s">
        <v>41</v>
      </c>
      <c r="Y168" t="s">
        <v>40</v>
      </c>
      <c r="Z168" t="s">
        <v>41</v>
      </c>
      <c r="AE168" t="s">
        <v>327</v>
      </c>
    </row>
    <row r="169" spans="1:37" x14ac:dyDescent="0.25">
      <c r="A169" s="1">
        <v>41822</v>
      </c>
      <c r="E169" t="s">
        <v>236</v>
      </c>
      <c r="F169" s="3">
        <f>22720+22160</f>
        <v>44880</v>
      </c>
      <c r="H169" s="3">
        <v>44880</v>
      </c>
      <c r="M169" t="s">
        <v>742</v>
      </c>
      <c r="N169" t="s">
        <v>362</v>
      </c>
      <c r="O169" t="s">
        <v>743</v>
      </c>
      <c r="R169" t="s">
        <v>1375</v>
      </c>
      <c r="S169" t="s">
        <v>744</v>
      </c>
      <c r="T169" t="s">
        <v>351</v>
      </c>
      <c r="U169" t="s">
        <v>76</v>
      </c>
      <c r="W169" t="s">
        <v>745</v>
      </c>
      <c r="Y169" t="s">
        <v>746</v>
      </c>
      <c r="Z169" t="s">
        <v>76</v>
      </c>
      <c r="AE169" t="s">
        <v>45</v>
      </c>
    </row>
    <row r="170" spans="1:37" x14ac:dyDescent="0.25">
      <c r="A170" s="1">
        <v>41823</v>
      </c>
      <c r="E170" t="s">
        <v>245</v>
      </c>
      <c r="M170" t="s">
        <v>458</v>
      </c>
      <c r="N170" t="s">
        <v>131</v>
      </c>
      <c r="O170" t="s">
        <v>755</v>
      </c>
      <c r="R170" t="s">
        <v>740</v>
      </c>
      <c r="T170" t="s">
        <v>40</v>
      </c>
      <c r="U170" t="s">
        <v>89</v>
      </c>
      <c r="W170" t="s">
        <v>50</v>
      </c>
      <c r="AB170" t="s">
        <v>248</v>
      </c>
      <c r="AC170" t="s">
        <v>572</v>
      </c>
      <c r="AE170" t="s">
        <v>756</v>
      </c>
      <c r="AK170" t="s">
        <v>757</v>
      </c>
    </row>
    <row r="171" spans="1:37" x14ac:dyDescent="0.25">
      <c r="A171" s="1">
        <v>41823</v>
      </c>
      <c r="B171" s="6">
        <v>10375000</v>
      </c>
      <c r="E171" t="s">
        <v>224</v>
      </c>
      <c r="I171" s="3" t="s">
        <v>766</v>
      </c>
      <c r="K171">
        <v>70</v>
      </c>
      <c r="L171">
        <v>54</v>
      </c>
      <c r="N171" t="s">
        <v>767</v>
      </c>
      <c r="O171" t="s">
        <v>768</v>
      </c>
      <c r="R171" t="s">
        <v>39</v>
      </c>
      <c r="U171" t="s">
        <v>41</v>
      </c>
      <c r="W171" t="s">
        <v>41</v>
      </c>
      <c r="Z171" t="s">
        <v>41</v>
      </c>
      <c r="AC171" t="s">
        <v>769</v>
      </c>
      <c r="AE171" t="s">
        <v>770</v>
      </c>
    </row>
    <row r="172" spans="1:37" x14ac:dyDescent="0.25">
      <c r="A172" s="1">
        <v>41823</v>
      </c>
      <c r="E172" t="s">
        <v>36</v>
      </c>
      <c r="K172">
        <v>153</v>
      </c>
      <c r="N172" t="s">
        <v>92</v>
      </c>
      <c r="O172" t="s">
        <v>762</v>
      </c>
      <c r="R172" t="s">
        <v>763</v>
      </c>
      <c r="T172" t="s">
        <v>40</v>
      </c>
      <c r="U172" t="s">
        <v>89</v>
      </c>
      <c r="W172" t="s">
        <v>75</v>
      </c>
      <c r="X172" t="s">
        <v>764</v>
      </c>
      <c r="Y172" t="s">
        <v>40</v>
      </c>
      <c r="Z172" t="s">
        <v>76</v>
      </c>
      <c r="AB172" t="s">
        <v>248</v>
      </c>
      <c r="AJ172" t="s">
        <v>765</v>
      </c>
      <c r="AK172" t="s">
        <v>757</v>
      </c>
    </row>
    <row r="173" spans="1:37" x14ac:dyDescent="0.25">
      <c r="A173" s="1">
        <v>41823</v>
      </c>
      <c r="E173" t="s">
        <v>245</v>
      </c>
      <c r="F173" s="3">
        <v>14275</v>
      </c>
      <c r="G173" s="3">
        <v>14275</v>
      </c>
      <c r="M173" t="s">
        <v>37</v>
      </c>
      <c r="N173" t="s">
        <v>758</v>
      </c>
      <c r="R173" t="s">
        <v>39</v>
      </c>
      <c r="T173" t="s">
        <v>40</v>
      </c>
      <c r="U173" t="s">
        <v>41</v>
      </c>
      <c r="W173" t="s">
        <v>759</v>
      </c>
      <c r="Y173" t="s">
        <v>760</v>
      </c>
      <c r="Z173" t="s">
        <v>41</v>
      </c>
      <c r="AE173" t="s">
        <v>761</v>
      </c>
    </row>
    <row r="174" spans="1:37" x14ac:dyDescent="0.25">
      <c r="A174" s="1">
        <v>41824</v>
      </c>
      <c r="B174" s="6">
        <v>8770000</v>
      </c>
      <c r="C174" s="4">
        <v>1420000</v>
      </c>
      <c r="D174" s="5">
        <f>C174/B174</f>
        <v>0.16191562143671609</v>
      </c>
      <c r="E174" t="s">
        <v>236</v>
      </c>
      <c r="F174" s="3">
        <v>23879</v>
      </c>
      <c r="H174" s="3">
        <v>23879</v>
      </c>
      <c r="N174" t="s">
        <v>131</v>
      </c>
      <c r="R174" t="s">
        <v>771</v>
      </c>
      <c r="U174" t="s">
        <v>205</v>
      </c>
      <c r="W174" t="s">
        <v>50</v>
      </c>
      <c r="AB174" t="s">
        <v>772</v>
      </c>
    </row>
    <row r="175" spans="1:37" x14ac:dyDescent="0.25">
      <c r="A175" s="1">
        <v>41824</v>
      </c>
      <c r="E175" t="s">
        <v>36</v>
      </c>
      <c r="K175">
        <v>50</v>
      </c>
      <c r="N175" t="s">
        <v>92</v>
      </c>
      <c r="P175" t="s">
        <v>773</v>
      </c>
      <c r="R175" t="s">
        <v>433</v>
      </c>
      <c r="S175" t="s">
        <v>434</v>
      </c>
      <c r="T175" t="s">
        <v>40</v>
      </c>
      <c r="U175" t="s">
        <v>76</v>
      </c>
      <c r="W175" t="s">
        <v>774</v>
      </c>
      <c r="Y175" t="s">
        <v>40</v>
      </c>
      <c r="Z175" t="s">
        <v>89</v>
      </c>
    </row>
    <row r="176" spans="1:37" x14ac:dyDescent="0.25">
      <c r="A176" s="1">
        <v>41827</v>
      </c>
      <c r="B176" s="6">
        <v>24250000</v>
      </c>
      <c r="E176" t="s">
        <v>83</v>
      </c>
      <c r="F176" s="3">
        <v>16734</v>
      </c>
      <c r="G176" s="3">
        <v>16734</v>
      </c>
      <c r="L176">
        <v>125</v>
      </c>
      <c r="N176" t="s">
        <v>92</v>
      </c>
      <c r="O176" t="s">
        <v>778</v>
      </c>
      <c r="R176" t="s">
        <v>779</v>
      </c>
      <c r="U176" t="s">
        <v>39</v>
      </c>
      <c r="W176" t="s">
        <v>780</v>
      </c>
      <c r="Y176" t="s">
        <v>87</v>
      </c>
      <c r="Z176" t="s">
        <v>44</v>
      </c>
      <c r="AB176" t="s">
        <v>781</v>
      </c>
      <c r="AC176" t="s">
        <v>45</v>
      </c>
      <c r="AD176" t="s">
        <v>782</v>
      </c>
      <c r="AE176" t="s">
        <v>158</v>
      </c>
      <c r="AF176" t="s">
        <v>783</v>
      </c>
    </row>
    <row r="177" spans="1:37" x14ac:dyDescent="0.25">
      <c r="A177" s="1">
        <v>41827</v>
      </c>
      <c r="E177" t="s">
        <v>83</v>
      </c>
      <c r="F177" s="3">
        <v>4200</v>
      </c>
      <c r="G177" s="3">
        <v>4200</v>
      </c>
      <c r="N177" t="s">
        <v>84</v>
      </c>
      <c r="O177" t="s">
        <v>784</v>
      </c>
      <c r="P177" t="s">
        <v>785</v>
      </c>
      <c r="R177" t="s">
        <v>786</v>
      </c>
      <c r="T177" t="s">
        <v>40</v>
      </c>
      <c r="U177" t="s">
        <v>41</v>
      </c>
      <c r="W177" t="s">
        <v>787</v>
      </c>
      <c r="Y177" t="s">
        <v>40</v>
      </c>
      <c r="Z177" t="s">
        <v>89</v>
      </c>
      <c r="AB177" t="s">
        <v>788</v>
      </c>
      <c r="AD177" t="s">
        <v>789</v>
      </c>
      <c r="AF177" t="s">
        <v>727</v>
      </c>
      <c r="AG177" t="s">
        <v>790</v>
      </c>
    </row>
    <row r="178" spans="1:37" x14ac:dyDescent="0.25">
      <c r="A178" s="1">
        <v>41827</v>
      </c>
      <c r="E178" t="s">
        <v>573</v>
      </c>
      <c r="K178">
        <v>82</v>
      </c>
      <c r="N178" t="s">
        <v>775</v>
      </c>
      <c r="P178" t="s">
        <v>776</v>
      </c>
      <c r="R178" t="s">
        <v>697</v>
      </c>
      <c r="T178" t="s">
        <v>40</v>
      </c>
      <c r="U178" t="s">
        <v>652</v>
      </c>
      <c r="W178" t="s">
        <v>777</v>
      </c>
      <c r="Y178" t="s">
        <v>40</v>
      </c>
      <c r="Z178" t="s">
        <v>624</v>
      </c>
    </row>
    <row r="179" spans="1:37" x14ac:dyDescent="0.25">
      <c r="A179" s="1">
        <v>41828</v>
      </c>
      <c r="E179" t="s">
        <v>791</v>
      </c>
      <c r="F179" s="3">
        <v>6200</v>
      </c>
      <c r="N179" t="s">
        <v>792</v>
      </c>
      <c r="P179" t="s">
        <v>793</v>
      </c>
      <c r="R179" t="s">
        <v>794</v>
      </c>
      <c r="T179" t="s">
        <v>40</v>
      </c>
      <c r="U179" t="s">
        <v>795</v>
      </c>
      <c r="W179" t="s">
        <v>796</v>
      </c>
      <c r="Y179" t="s">
        <v>40</v>
      </c>
      <c r="Z179" t="s">
        <v>795</v>
      </c>
      <c r="AC179" t="s">
        <v>797</v>
      </c>
      <c r="AE179" t="s">
        <v>531</v>
      </c>
      <c r="AK179" t="s">
        <v>195</v>
      </c>
    </row>
    <row r="180" spans="1:37" x14ac:dyDescent="0.25">
      <c r="A180" s="1">
        <v>41830</v>
      </c>
      <c r="B180" s="6">
        <v>28400000</v>
      </c>
      <c r="E180" t="s">
        <v>360</v>
      </c>
      <c r="F180" s="3">
        <v>42000</v>
      </c>
      <c r="H180" s="3">
        <v>42000</v>
      </c>
      <c r="N180" t="s">
        <v>362</v>
      </c>
      <c r="R180" t="s">
        <v>42</v>
      </c>
      <c r="T180" t="s">
        <v>351</v>
      </c>
      <c r="U180" t="s">
        <v>76</v>
      </c>
      <c r="W180" t="s">
        <v>798</v>
      </c>
      <c r="Y180" t="s">
        <v>40</v>
      </c>
      <c r="Z180" t="s">
        <v>89</v>
      </c>
      <c r="AB180" t="s">
        <v>799</v>
      </c>
      <c r="AC180" t="s">
        <v>800</v>
      </c>
      <c r="AD180" t="s">
        <v>71</v>
      </c>
    </row>
    <row r="181" spans="1:37" x14ac:dyDescent="0.25">
      <c r="A181" s="1">
        <v>41833</v>
      </c>
      <c r="E181" t="s">
        <v>36</v>
      </c>
      <c r="K181">
        <v>24</v>
      </c>
      <c r="N181" t="s">
        <v>808</v>
      </c>
      <c r="R181" t="s">
        <v>809</v>
      </c>
      <c r="T181" t="s">
        <v>40</v>
      </c>
      <c r="U181" t="s">
        <v>135</v>
      </c>
      <c r="W181" t="s">
        <v>324</v>
      </c>
      <c r="Y181" t="s">
        <v>40</v>
      </c>
      <c r="Z181" t="s">
        <v>89</v>
      </c>
      <c r="AK181" t="s">
        <v>810</v>
      </c>
    </row>
    <row r="182" spans="1:37" x14ac:dyDescent="0.25">
      <c r="A182" s="1">
        <v>41833</v>
      </c>
      <c r="E182" t="s">
        <v>573</v>
      </c>
      <c r="F182" s="3">
        <v>2600</v>
      </c>
      <c r="J182" s="3">
        <v>2600</v>
      </c>
      <c r="N182" t="s">
        <v>131</v>
      </c>
      <c r="P182" t="s">
        <v>801</v>
      </c>
      <c r="R182" t="s">
        <v>802</v>
      </c>
      <c r="T182" t="s">
        <v>40</v>
      </c>
      <c r="U182" t="s">
        <v>652</v>
      </c>
      <c r="W182" t="s">
        <v>803</v>
      </c>
      <c r="Y182" t="s">
        <v>40</v>
      </c>
      <c r="Z182" t="s">
        <v>41</v>
      </c>
      <c r="AC182" t="s">
        <v>694</v>
      </c>
    </row>
    <row r="183" spans="1:37" x14ac:dyDescent="0.25">
      <c r="A183" s="1">
        <v>41833</v>
      </c>
      <c r="B183" s="6">
        <v>88300000</v>
      </c>
      <c r="C183" s="4">
        <v>5300000</v>
      </c>
      <c r="D183" s="5">
        <f>C183/B183</f>
        <v>6.0022650056625139E-2</v>
      </c>
      <c r="E183" t="s">
        <v>804</v>
      </c>
      <c r="F183" s="3">
        <v>26500</v>
      </c>
      <c r="G183" s="3">
        <v>26500</v>
      </c>
      <c r="N183" t="s">
        <v>84</v>
      </c>
      <c r="O183" t="s">
        <v>805</v>
      </c>
      <c r="R183" t="s">
        <v>1375</v>
      </c>
      <c r="S183" t="s">
        <v>806</v>
      </c>
      <c r="T183" t="s">
        <v>351</v>
      </c>
      <c r="U183" t="s">
        <v>76</v>
      </c>
      <c r="W183" t="s">
        <v>75</v>
      </c>
      <c r="Y183" t="s">
        <v>40</v>
      </c>
      <c r="Z183" t="s">
        <v>76</v>
      </c>
      <c r="AB183" t="s">
        <v>807</v>
      </c>
      <c r="AE183" t="s">
        <v>423</v>
      </c>
    </row>
    <row r="184" spans="1:37" x14ac:dyDescent="0.25">
      <c r="A184" s="1">
        <v>41834</v>
      </c>
      <c r="B184" s="6">
        <v>385000000</v>
      </c>
      <c r="E184" t="s">
        <v>245</v>
      </c>
      <c r="F184" s="3">
        <v>302000</v>
      </c>
      <c r="G184" s="3">
        <v>302000</v>
      </c>
      <c r="N184" t="s">
        <v>64</v>
      </c>
      <c r="R184" t="s">
        <v>815</v>
      </c>
      <c r="S184" t="s">
        <v>816</v>
      </c>
      <c r="T184" t="s">
        <v>351</v>
      </c>
      <c r="U184" t="s">
        <v>76</v>
      </c>
      <c r="W184" t="s">
        <v>42</v>
      </c>
      <c r="X184" t="s">
        <v>817</v>
      </c>
      <c r="Y184" t="s">
        <v>351</v>
      </c>
      <c r="Z184" t="s">
        <v>76</v>
      </c>
      <c r="AB184" t="s">
        <v>479</v>
      </c>
      <c r="AC184" t="s">
        <v>90</v>
      </c>
      <c r="AD184" t="s">
        <v>818</v>
      </c>
      <c r="AE184" t="s">
        <v>819</v>
      </c>
      <c r="AF184" t="s">
        <v>313</v>
      </c>
    </row>
    <row r="185" spans="1:37" x14ac:dyDescent="0.25">
      <c r="A185" s="1">
        <v>41834</v>
      </c>
      <c r="B185" s="6">
        <v>144500</v>
      </c>
      <c r="C185" s="4">
        <v>14157</v>
      </c>
      <c r="D185" s="5">
        <f>C185/B185</f>
        <v>9.7972318339100348E-2</v>
      </c>
      <c r="E185" t="s">
        <v>413</v>
      </c>
      <c r="F185" s="3">
        <v>90</v>
      </c>
      <c r="N185" t="s">
        <v>518</v>
      </c>
      <c r="O185" t="s">
        <v>820</v>
      </c>
      <c r="R185" t="s">
        <v>41</v>
      </c>
      <c r="T185" t="s">
        <v>40</v>
      </c>
      <c r="U185" t="s">
        <v>41</v>
      </c>
      <c r="W185" t="s">
        <v>41</v>
      </c>
      <c r="Y185" t="s">
        <v>40</v>
      </c>
      <c r="Z185" t="s">
        <v>41</v>
      </c>
      <c r="AE185" t="s">
        <v>327</v>
      </c>
    </row>
    <row r="186" spans="1:37" x14ac:dyDescent="0.25">
      <c r="A186" s="1">
        <v>41834</v>
      </c>
      <c r="E186" t="s">
        <v>811</v>
      </c>
      <c r="N186" t="s">
        <v>812</v>
      </c>
      <c r="R186" t="s">
        <v>813</v>
      </c>
      <c r="T186" t="s">
        <v>40</v>
      </c>
      <c r="U186" t="s">
        <v>89</v>
      </c>
      <c r="W186" t="s">
        <v>814</v>
      </c>
      <c r="Y186" t="s">
        <v>40</v>
      </c>
      <c r="Z186" t="s">
        <v>135</v>
      </c>
      <c r="AK186" t="s">
        <v>195</v>
      </c>
    </row>
    <row r="187" spans="1:37" x14ac:dyDescent="0.25">
      <c r="A187" s="1">
        <v>41835</v>
      </c>
      <c r="E187" t="s">
        <v>245</v>
      </c>
      <c r="F187" s="3">
        <v>12000</v>
      </c>
      <c r="G187" s="3">
        <v>12000</v>
      </c>
      <c r="N187" t="s">
        <v>283</v>
      </c>
      <c r="O187" t="s">
        <v>821</v>
      </c>
      <c r="P187" t="s">
        <v>822</v>
      </c>
      <c r="R187" t="s">
        <v>823</v>
      </c>
      <c r="T187" t="s">
        <v>40</v>
      </c>
      <c r="U187" t="s">
        <v>89</v>
      </c>
      <c r="W187" t="s">
        <v>50</v>
      </c>
      <c r="AB187" t="s">
        <v>248</v>
      </c>
      <c r="AG187" t="s">
        <v>824</v>
      </c>
      <c r="AK187" t="s">
        <v>825</v>
      </c>
    </row>
    <row r="188" spans="1:37" x14ac:dyDescent="0.25">
      <c r="A188" s="1">
        <v>41835</v>
      </c>
      <c r="B188" s="6">
        <v>54500</v>
      </c>
      <c r="C188" s="4">
        <v>5700</v>
      </c>
      <c r="D188" s="5">
        <f>C188/B188</f>
        <v>0.10458715596330276</v>
      </c>
      <c r="E188" t="s">
        <v>413</v>
      </c>
      <c r="F188" s="3">
        <v>44</v>
      </c>
      <c r="N188" t="s">
        <v>131</v>
      </c>
      <c r="O188" t="s">
        <v>826</v>
      </c>
      <c r="R188" t="s">
        <v>41</v>
      </c>
      <c r="T188" t="s">
        <v>40</v>
      </c>
      <c r="U188" t="s">
        <v>41</v>
      </c>
      <c r="W188" t="s">
        <v>41</v>
      </c>
      <c r="Y188" t="s">
        <v>40</v>
      </c>
      <c r="Z188" t="s">
        <v>41</v>
      </c>
      <c r="AE188" t="s">
        <v>327</v>
      </c>
    </row>
    <row r="189" spans="1:37" x14ac:dyDescent="0.25">
      <c r="A189" s="1">
        <v>41835</v>
      </c>
      <c r="E189" t="s">
        <v>36</v>
      </c>
      <c r="K189">
        <v>13</v>
      </c>
      <c r="L189">
        <v>21</v>
      </c>
      <c r="N189" t="s">
        <v>827</v>
      </c>
      <c r="P189" t="s">
        <v>828</v>
      </c>
      <c r="R189" t="s">
        <v>280</v>
      </c>
      <c r="T189" t="s">
        <v>40</v>
      </c>
      <c r="U189" t="s">
        <v>41</v>
      </c>
      <c r="W189" t="s">
        <v>672</v>
      </c>
      <c r="Y189" t="s">
        <v>40</v>
      </c>
      <c r="Z189" t="s">
        <v>135</v>
      </c>
      <c r="AE189" t="s">
        <v>77</v>
      </c>
    </row>
    <row r="190" spans="1:37" x14ac:dyDescent="0.25">
      <c r="A190" s="1">
        <v>41836</v>
      </c>
      <c r="B190" s="6">
        <v>1300000</v>
      </c>
      <c r="E190" t="s">
        <v>245</v>
      </c>
      <c r="F190" s="3">
        <v>7000</v>
      </c>
      <c r="G190" s="3">
        <v>7000</v>
      </c>
      <c r="N190" t="s">
        <v>142</v>
      </c>
      <c r="O190" t="s">
        <v>829</v>
      </c>
      <c r="R190" t="s">
        <v>41</v>
      </c>
      <c r="U190" t="s">
        <v>41</v>
      </c>
      <c r="W190" t="s">
        <v>50</v>
      </c>
      <c r="AE190" t="s">
        <v>830</v>
      </c>
      <c r="AK190" t="s">
        <v>831</v>
      </c>
    </row>
    <row r="191" spans="1:37" x14ac:dyDescent="0.25">
      <c r="A191" s="1">
        <v>41836</v>
      </c>
      <c r="E191" t="s">
        <v>36</v>
      </c>
      <c r="K191">
        <v>75</v>
      </c>
      <c r="N191" t="s">
        <v>488</v>
      </c>
      <c r="P191" t="s">
        <v>832</v>
      </c>
      <c r="R191" t="s">
        <v>833</v>
      </c>
      <c r="T191" t="s">
        <v>40</v>
      </c>
      <c r="U191" t="s">
        <v>135</v>
      </c>
      <c r="W191" t="s">
        <v>834</v>
      </c>
      <c r="Y191" t="s">
        <v>40</v>
      </c>
      <c r="Z191" t="s">
        <v>89</v>
      </c>
      <c r="AH191" t="s">
        <v>835</v>
      </c>
      <c r="AJ191" t="s">
        <v>836</v>
      </c>
    </row>
    <row r="192" spans="1:37" x14ac:dyDescent="0.25">
      <c r="A192" s="1">
        <v>41836</v>
      </c>
      <c r="E192" t="s">
        <v>36</v>
      </c>
      <c r="K192">
        <v>69</v>
      </c>
      <c r="L192">
        <v>35</v>
      </c>
      <c r="N192" t="s">
        <v>416</v>
      </c>
      <c r="P192" t="s">
        <v>837</v>
      </c>
      <c r="R192" t="s">
        <v>838</v>
      </c>
      <c r="T192" t="s">
        <v>40</v>
      </c>
      <c r="U192" t="s">
        <v>135</v>
      </c>
      <c r="W192" t="s">
        <v>150</v>
      </c>
      <c r="Y192" t="s">
        <v>40</v>
      </c>
      <c r="Z192" t="s">
        <v>89</v>
      </c>
      <c r="AK192" t="s">
        <v>839</v>
      </c>
    </row>
    <row r="193" spans="1:37" x14ac:dyDescent="0.25">
      <c r="A193" s="1">
        <v>41837</v>
      </c>
      <c r="B193" s="6">
        <v>20000000</v>
      </c>
      <c r="E193" t="s">
        <v>83</v>
      </c>
      <c r="F193" s="3">
        <v>43000</v>
      </c>
      <c r="G193" s="3">
        <v>43000</v>
      </c>
      <c r="N193" t="s">
        <v>225</v>
      </c>
      <c r="O193" t="s">
        <v>844</v>
      </c>
      <c r="R193" t="s">
        <v>845</v>
      </c>
      <c r="T193" t="s">
        <v>40</v>
      </c>
      <c r="U193" t="s">
        <v>89</v>
      </c>
      <c r="W193" t="s">
        <v>846</v>
      </c>
      <c r="Y193" t="s">
        <v>40</v>
      </c>
      <c r="Z193" t="s">
        <v>55</v>
      </c>
      <c r="AC193" t="s">
        <v>531</v>
      </c>
      <c r="AK193" t="s">
        <v>843</v>
      </c>
    </row>
    <row r="194" spans="1:37" x14ac:dyDescent="0.25">
      <c r="A194" s="1">
        <v>41837</v>
      </c>
      <c r="E194" t="s">
        <v>83</v>
      </c>
      <c r="N194" t="s">
        <v>73</v>
      </c>
      <c r="R194" t="s">
        <v>840</v>
      </c>
      <c r="T194" t="s">
        <v>40</v>
      </c>
      <c r="U194" t="s">
        <v>841</v>
      </c>
      <c r="W194" t="s">
        <v>842</v>
      </c>
      <c r="Y194" t="s">
        <v>40</v>
      </c>
      <c r="Z194" t="s">
        <v>55</v>
      </c>
      <c r="AK194" t="s">
        <v>843</v>
      </c>
    </row>
    <row r="195" spans="1:37" x14ac:dyDescent="0.25">
      <c r="A195" s="1">
        <v>41837</v>
      </c>
      <c r="E195" t="s">
        <v>36</v>
      </c>
      <c r="K195">
        <v>484</v>
      </c>
      <c r="N195" t="s">
        <v>847</v>
      </c>
      <c r="R195" t="s">
        <v>848</v>
      </c>
      <c r="T195" t="s">
        <v>40</v>
      </c>
      <c r="U195" t="s">
        <v>135</v>
      </c>
      <c r="W195" t="s">
        <v>472</v>
      </c>
      <c r="Y195" t="s">
        <v>40</v>
      </c>
      <c r="Z195" t="s">
        <v>135</v>
      </c>
    </row>
    <row r="196" spans="1:37" x14ac:dyDescent="0.25">
      <c r="A196" s="1">
        <v>41840</v>
      </c>
      <c r="E196" t="s">
        <v>849</v>
      </c>
      <c r="F196" s="3">
        <v>40000</v>
      </c>
      <c r="J196" s="3">
        <v>40000</v>
      </c>
      <c r="N196" t="s">
        <v>131</v>
      </c>
      <c r="O196" t="s">
        <v>850</v>
      </c>
      <c r="R196" t="s">
        <v>851</v>
      </c>
      <c r="T196" t="s">
        <v>40</v>
      </c>
      <c r="U196" t="s">
        <v>89</v>
      </c>
      <c r="W196" t="s">
        <v>852</v>
      </c>
      <c r="Y196" t="s">
        <v>40</v>
      </c>
      <c r="Z196" t="s">
        <v>55</v>
      </c>
    </row>
    <row r="197" spans="1:37" x14ac:dyDescent="0.25">
      <c r="A197" s="1">
        <v>41842</v>
      </c>
      <c r="E197" t="s">
        <v>36</v>
      </c>
      <c r="K197">
        <v>13</v>
      </c>
      <c r="N197" t="s">
        <v>853</v>
      </c>
      <c r="P197" t="s">
        <v>854</v>
      </c>
      <c r="R197" t="s">
        <v>855</v>
      </c>
      <c r="S197" t="s">
        <v>856</v>
      </c>
      <c r="T197" t="s">
        <v>40</v>
      </c>
      <c r="U197" t="s">
        <v>44</v>
      </c>
      <c r="W197" t="s">
        <v>857</v>
      </c>
      <c r="Y197" t="s">
        <v>40</v>
      </c>
      <c r="Z197" t="s">
        <v>89</v>
      </c>
      <c r="AK197" t="s">
        <v>858</v>
      </c>
    </row>
    <row r="198" spans="1:37" x14ac:dyDescent="0.25">
      <c r="A198" s="1">
        <v>41843</v>
      </c>
      <c r="E198" t="s">
        <v>124</v>
      </c>
      <c r="F198" s="3">
        <v>2400</v>
      </c>
      <c r="I198" s="3">
        <v>2400</v>
      </c>
      <c r="N198" t="s">
        <v>859</v>
      </c>
      <c r="O198" t="s">
        <v>860</v>
      </c>
      <c r="R198" t="s">
        <v>861</v>
      </c>
      <c r="S198" t="s">
        <v>862</v>
      </c>
      <c r="T198" t="s">
        <v>40</v>
      </c>
      <c r="U198" t="s">
        <v>115</v>
      </c>
      <c r="W198" t="s">
        <v>75</v>
      </c>
      <c r="Y198" t="s">
        <v>40</v>
      </c>
      <c r="Z198" t="s">
        <v>76</v>
      </c>
      <c r="AB198" t="s">
        <v>863</v>
      </c>
      <c r="AE198" t="s">
        <v>136</v>
      </c>
    </row>
    <row r="199" spans="1:37" x14ac:dyDescent="0.25">
      <c r="A199" s="1">
        <v>41843</v>
      </c>
      <c r="E199" t="s">
        <v>124</v>
      </c>
      <c r="F199" s="3">
        <v>2450</v>
      </c>
      <c r="I199" s="3">
        <v>2450</v>
      </c>
      <c r="N199" t="s">
        <v>864</v>
      </c>
      <c r="O199" t="s">
        <v>865</v>
      </c>
      <c r="R199" t="s">
        <v>861</v>
      </c>
      <c r="S199" t="s">
        <v>862</v>
      </c>
      <c r="T199" t="s">
        <v>40</v>
      </c>
      <c r="U199" t="s">
        <v>115</v>
      </c>
      <c r="W199" t="s">
        <v>75</v>
      </c>
      <c r="Y199" t="s">
        <v>40</v>
      </c>
      <c r="Z199" t="s">
        <v>76</v>
      </c>
      <c r="AB199" t="s">
        <v>866</v>
      </c>
      <c r="AE199" t="s">
        <v>136</v>
      </c>
    </row>
    <row r="200" spans="1:37" x14ac:dyDescent="0.25">
      <c r="A200" s="1">
        <v>41844</v>
      </c>
      <c r="B200" s="6">
        <v>80000000</v>
      </c>
      <c r="E200" t="s">
        <v>553</v>
      </c>
      <c r="F200" s="3">
        <f>SUM(G200:J200)</f>
        <v>26818</v>
      </c>
      <c r="G200" s="3">
        <v>21248</v>
      </c>
      <c r="J200" s="3">
        <v>5570</v>
      </c>
      <c r="L200">
        <v>228</v>
      </c>
      <c r="N200" t="s">
        <v>84</v>
      </c>
      <c r="O200" t="s">
        <v>867</v>
      </c>
      <c r="R200" t="s">
        <v>868</v>
      </c>
      <c r="S200" t="s">
        <v>869</v>
      </c>
      <c r="T200" t="s">
        <v>87</v>
      </c>
      <c r="U200" t="s">
        <v>76</v>
      </c>
      <c r="W200" t="s">
        <v>870</v>
      </c>
      <c r="Z200" t="s">
        <v>44</v>
      </c>
      <c r="AB200" t="s">
        <v>871</v>
      </c>
      <c r="AC200" t="s">
        <v>90</v>
      </c>
      <c r="AD200" t="s">
        <v>71</v>
      </c>
      <c r="AE200" t="s">
        <v>45</v>
      </c>
      <c r="AF200" t="s">
        <v>872</v>
      </c>
    </row>
    <row r="201" spans="1:37" x14ac:dyDescent="0.25">
      <c r="A201" s="1">
        <v>41844</v>
      </c>
      <c r="E201" t="s">
        <v>875</v>
      </c>
      <c r="F201" s="3">
        <v>7800</v>
      </c>
      <c r="H201" s="3">
        <v>7800</v>
      </c>
      <c r="N201" t="s">
        <v>84</v>
      </c>
      <c r="O201" t="s">
        <v>876</v>
      </c>
      <c r="P201" t="s">
        <v>877</v>
      </c>
      <c r="R201" t="s">
        <v>878</v>
      </c>
      <c r="T201" t="s">
        <v>40</v>
      </c>
      <c r="U201" t="s">
        <v>89</v>
      </c>
      <c r="W201" t="s">
        <v>879</v>
      </c>
      <c r="Y201" t="s">
        <v>40</v>
      </c>
      <c r="Z201" t="s">
        <v>96</v>
      </c>
      <c r="AB201" t="s">
        <v>248</v>
      </c>
      <c r="AE201" t="s">
        <v>45</v>
      </c>
      <c r="AF201" t="s">
        <v>71</v>
      </c>
      <c r="AK201" t="s">
        <v>195</v>
      </c>
    </row>
    <row r="202" spans="1:37" x14ac:dyDescent="0.25">
      <c r="A202" s="1">
        <v>41844</v>
      </c>
      <c r="B202" s="6">
        <v>578000000</v>
      </c>
      <c r="C202" s="4">
        <v>37000000</v>
      </c>
      <c r="D202" s="5">
        <v>6.4000000000000001E-2</v>
      </c>
      <c r="E202" t="s">
        <v>36</v>
      </c>
      <c r="K202">
        <v>5500</v>
      </c>
      <c r="N202" t="s">
        <v>64</v>
      </c>
      <c r="R202" t="s">
        <v>873</v>
      </c>
      <c r="T202" t="s">
        <v>87</v>
      </c>
      <c r="U202" t="s">
        <v>128</v>
      </c>
      <c r="W202" t="s">
        <v>472</v>
      </c>
      <c r="Y202" t="s">
        <v>40</v>
      </c>
      <c r="Z202" t="s">
        <v>135</v>
      </c>
      <c r="AE202" t="s">
        <v>874</v>
      </c>
      <c r="AF202" t="s">
        <v>313</v>
      </c>
    </row>
    <row r="203" spans="1:37" x14ac:dyDescent="0.25">
      <c r="A203" s="1">
        <v>41845</v>
      </c>
      <c r="E203" t="s">
        <v>175</v>
      </c>
      <c r="F203" s="3">
        <v>1400</v>
      </c>
      <c r="I203" s="3">
        <v>1400</v>
      </c>
      <c r="N203" t="s">
        <v>225</v>
      </c>
      <c r="O203" t="s">
        <v>880</v>
      </c>
      <c r="R203" t="s">
        <v>881</v>
      </c>
      <c r="T203" t="s">
        <v>40</v>
      </c>
      <c r="U203" t="s">
        <v>55</v>
      </c>
      <c r="W203" t="s">
        <v>41</v>
      </c>
      <c r="Z203" t="s">
        <v>41</v>
      </c>
      <c r="AB203" t="s">
        <v>882</v>
      </c>
      <c r="AC203" t="s">
        <v>191</v>
      </c>
      <c r="AE203" t="s">
        <v>191</v>
      </c>
    </row>
    <row r="204" spans="1:37" x14ac:dyDescent="0.25">
      <c r="A204" s="1">
        <v>41848</v>
      </c>
      <c r="E204" t="s">
        <v>883</v>
      </c>
      <c r="M204" t="s">
        <v>37</v>
      </c>
      <c r="N204" t="s">
        <v>884</v>
      </c>
      <c r="R204" t="s">
        <v>885</v>
      </c>
      <c r="U204" t="s">
        <v>41</v>
      </c>
      <c r="W204" t="s">
        <v>886</v>
      </c>
      <c r="Y204" t="s">
        <v>40</v>
      </c>
      <c r="Z204" t="s">
        <v>55</v>
      </c>
    </row>
    <row r="205" spans="1:37" x14ac:dyDescent="0.25">
      <c r="A205" s="1">
        <v>41848</v>
      </c>
      <c r="E205" t="s">
        <v>478</v>
      </c>
      <c r="M205" t="s">
        <v>37</v>
      </c>
      <c r="N205" t="s">
        <v>220</v>
      </c>
      <c r="O205" t="s">
        <v>887</v>
      </c>
      <c r="R205" t="s">
        <v>888</v>
      </c>
      <c r="T205" t="s">
        <v>40</v>
      </c>
      <c r="U205" t="s">
        <v>41</v>
      </c>
      <c r="W205" t="s">
        <v>41</v>
      </c>
      <c r="Z205" t="s">
        <v>41</v>
      </c>
      <c r="AB205" t="s">
        <v>889</v>
      </c>
      <c r="AC205" t="s">
        <v>890</v>
      </c>
      <c r="AE205" t="s">
        <v>891</v>
      </c>
    </row>
    <row r="206" spans="1:37" x14ac:dyDescent="0.25">
      <c r="A206" s="1">
        <v>41849</v>
      </c>
      <c r="E206" t="s">
        <v>360</v>
      </c>
      <c r="F206" s="3">
        <v>25000</v>
      </c>
      <c r="H206" s="3">
        <v>25000</v>
      </c>
      <c r="N206" t="s">
        <v>892</v>
      </c>
      <c r="O206" t="s">
        <v>893</v>
      </c>
      <c r="R206" t="s">
        <v>79</v>
      </c>
      <c r="U206" t="s">
        <v>79</v>
      </c>
      <c r="W206" t="s">
        <v>68</v>
      </c>
      <c r="Y206" t="s">
        <v>556</v>
      </c>
      <c r="Z206" t="s">
        <v>76</v>
      </c>
      <c r="AB206" t="s">
        <v>894</v>
      </c>
      <c r="AD206" t="s">
        <v>71</v>
      </c>
      <c r="AE206" t="s">
        <v>281</v>
      </c>
      <c r="AF206" t="s">
        <v>103</v>
      </c>
    </row>
    <row r="207" spans="1:37" x14ac:dyDescent="0.25">
      <c r="A207" s="1">
        <v>41849</v>
      </c>
      <c r="B207" s="6">
        <v>84100000</v>
      </c>
      <c r="E207" t="s">
        <v>245</v>
      </c>
      <c r="F207" s="3">
        <v>60000</v>
      </c>
      <c r="G207" s="3">
        <v>60000</v>
      </c>
      <c r="N207" t="s">
        <v>84</v>
      </c>
      <c r="P207" t="s">
        <v>899</v>
      </c>
      <c r="R207" t="s">
        <v>50</v>
      </c>
      <c r="W207" t="s">
        <v>900</v>
      </c>
      <c r="Y207" t="s">
        <v>40</v>
      </c>
      <c r="Z207" t="s">
        <v>44</v>
      </c>
      <c r="AB207" t="s">
        <v>901</v>
      </c>
      <c r="AC207" t="s">
        <v>902</v>
      </c>
      <c r="AD207" t="s">
        <v>71</v>
      </c>
      <c r="AE207" t="s">
        <v>45</v>
      </c>
      <c r="AF207" t="s">
        <v>313</v>
      </c>
    </row>
    <row r="208" spans="1:37" x14ac:dyDescent="0.25">
      <c r="A208" s="1">
        <v>41849</v>
      </c>
      <c r="E208" t="s">
        <v>83</v>
      </c>
      <c r="N208" t="s">
        <v>73</v>
      </c>
      <c r="O208" t="s">
        <v>895</v>
      </c>
      <c r="P208" t="s">
        <v>896</v>
      </c>
      <c r="R208" t="s">
        <v>897</v>
      </c>
      <c r="T208" t="s">
        <v>40</v>
      </c>
      <c r="U208" t="s">
        <v>89</v>
      </c>
      <c r="W208" t="s">
        <v>842</v>
      </c>
      <c r="AK208" t="s">
        <v>898</v>
      </c>
    </row>
    <row r="209" spans="1:37" x14ac:dyDescent="0.25">
      <c r="A209" s="1">
        <v>41852</v>
      </c>
      <c r="B209" s="6">
        <v>5605000</v>
      </c>
      <c r="E209" t="s">
        <v>903</v>
      </c>
      <c r="F209" s="3">
        <v>10120</v>
      </c>
      <c r="H209" s="3">
        <v>10120</v>
      </c>
      <c r="N209" t="s">
        <v>904</v>
      </c>
      <c r="O209" t="s">
        <v>905</v>
      </c>
      <c r="R209" t="s">
        <v>906</v>
      </c>
      <c r="T209" t="s">
        <v>40</v>
      </c>
      <c r="U209" t="s">
        <v>41</v>
      </c>
      <c r="W209" t="s">
        <v>50</v>
      </c>
      <c r="AB209" t="s">
        <v>907</v>
      </c>
      <c r="AE209" t="s">
        <v>45</v>
      </c>
    </row>
    <row r="210" spans="1:37" x14ac:dyDescent="0.25">
      <c r="A210" s="1">
        <v>41852</v>
      </c>
      <c r="E210" t="s">
        <v>36</v>
      </c>
      <c r="K210">
        <v>42</v>
      </c>
      <c r="N210" t="s">
        <v>318</v>
      </c>
      <c r="R210" t="s">
        <v>908</v>
      </c>
      <c r="T210" t="s">
        <v>40</v>
      </c>
      <c r="U210" t="s">
        <v>41</v>
      </c>
      <c r="W210" t="s">
        <v>909</v>
      </c>
      <c r="Y210" t="s">
        <v>40</v>
      </c>
      <c r="Z210" t="s">
        <v>135</v>
      </c>
      <c r="AC210" t="s">
        <v>910</v>
      </c>
    </row>
    <row r="211" spans="1:37" x14ac:dyDescent="0.25">
      <c r="A211" s="1">
        <v>41852</v>
      </c>
      <c r="E211" t="s">
        <v>36</v>
      </c>
      <c r="K211">
        <v>36</v>
      </c>
      <c r="L211">
        <v>54</v>
      </c>
      <c r="N211" t="s">
        <v>911</v>
      </c>
      <c r="R211" t="s">
        <v>908</v>
      </c>
      <c r="T211" t="s">
        <v>40</v>
      </c>
      <c r="U211" t="s">
        <v>41</v>
      </c>
      <c r="W211" t="s">
        <v>912</v>
      </c>
      <c r="Y211" t="s">
        <v>40</v>
      </c>
      <c r="Z211" t="s">
        <v>79</v>
      </c>
      <c r="AE211" t="s">
        <v>874</v>
      </c>
    </row>
    <row r="212" spans="1:37" x14ac:dyDescent="0.25">
      <c r="A212" s="1">
        <v>41855</v>
      </c>
      <c r="B212" s="6">
        <v>100000000</v>
      </c>
      <c r="E212" t="s">
        <v>36</v>
      </c>
      <c r="K212">
        <v>723</v>
      </c>
      <c r="N212" t="s">
        <v>64</v>
      </c>
      <c r="R212" t="s">
        <v>913</v>
      </c>
      <c r="T212" t="s">
        <v>914</v>
      </c>
      <c r="U212" t="s">
        <v>915</v>
      </c>
      <c r="W212" t="s">
        <v>80</v>
      </c>
      <c r="X212" t="s">
        <v>81</v>
      </c>
      <c r="Y212" t="s">
        <v>40</v>
      </c>
      <c r="Z212" t="s">
        <v>76</v>
      </c>
      <c r="AE212" t="s">
        <v>531</v>
      </c>
      <c r="AF212" t="s">
        <v>916</v>
      </c>
    </row>
    <row r="213" spans="1:37" x14ac:dyDescent="0.25">
      <c r="A213" s="1">
        <v>41856</v>
      </c>
      <c r="B213" s="6">
        <v>310000</v>
      </c>
      <c r="C213" s="4">
        <v>36660</v>
      </c>
      <c r="D213" s="5">
        <f>C213/B213</f>
        <v>0.11825806451612904</v>
      </c>
      <c r="E213" t="s">
        <v>413</v>
      </c>
      <c r="F213" s="3">
        <v>380</v>
      </c>
      <c r="N213" t="s">
        <v>131</v>
      </c>
      <c r="O213" t="s">
        <v>917</v>
      </c>
      <c r="R213" t="s">
        <v>41</v>
      </c>
      <c r="T213" t="s">
        <v>40</v>
      </c>
      <c r="U213" t="s">
        <v>41</v>
      </c>
      <c r="W213" t="s">
        <v>41</v>
      </c>
      <c r="Y213" t="s">
        <v>40</v>
      </c>
      <c r="Z213" t="s">
        <v>41</v>
      </c>
      <c r="AE213" t="s">
        <v>327</v>
      </c>
    </row>
    <row r="214" spans="1:37" x14ac:dyDescent="0.25">
      <c r="A214" s="1">
        <v>41857</v>
      </c>
      <c r="B214" s="6">
        <v>29000000</v>
      </c>
      <c r="E214" t="s">
        <v>918</v>
      </c>
      <c r="F214" s="3">
        <v>17675</v>
      </c>
      <c r="G214" s="3">
        <v>17675</v>
      </c>
      <c r="L214">
        <v>528</v>
      </c>
      <c r="N214" t="s">
        <v>257</v>
      </c>
      <c r="O214" t="s">
        <v>919</v>
      </c>
      <c r="P214" t="s">
        <v>920</v>
      </c>
      <c r="R214" t="s">
        <v>921</v>
      </c>
      <c r="S214" t="s">
        <v>922</v>
      </c>
      <c r="T214" t="s">
        <v>923</v>
      </c>
      <c r="U214" t="s">
        <v>76</v>
      </c>
      <c r="W214" t="s">
        <v>75</v>
      </c>
      <c r="Y214" t="s">
        <v>40</v>
      </c>
      <c r="Z214" t="s">
        <v>76</v>
      </c>
      <c r="AB214" t="s">
        <v>924</v>
      </c>
      <c r="AD214" t="s">
        <v>925</v>
      </c>
      <c r="AE214" t="s">
        <v>45</v>
      </c>
      <c r="AF214" t="s">
        <v>313</v>
      </c>
    </row>
    <row r="215" spans="1:37" x14ac:dyDescent="0.25">
      <c r="A215" s="1">
        <v>41858</v>
      </c>
      <c r="E215" t="s">
        <v>36</v>
      </c>
      <c r="K215">
        <v>29</v>
      </c>
      <c r="N215" t="s">
        <v>131</v>
      </c>
      <c r="P215" t="s">
        <v>926</v>
      </c>
      <c r="R215" t="s">
        <v>41</v>
      </c>
      <c r="U215" t="s">
        <v>41</v>
      </c>
      <c r="W215" t="s">
        <v>909</v>
      </c>
      <c r="Y215" t="s">
        <v>40</v>
      </c>
      <c r="Z215" t="s">
        <v>135</v>
      </c>
      <c r="AE215" t="s">
        <v>136</v>
      </c>
      <c r="AF215" t="s">
        <v>927</v>
      </c>
    </row>
    <row r="216" spans="1:37" x14ac:dyDescent="0.25">
      <c r="A216" s="1">
        <v>41861</v>
      </c>
      <c r="E216" t="s">
        <v>36</v>
      </c>
      <c r="K216">
        <v>45</v>
      </c>
      <c r="N216" t="s">
        <v>345</v>
      </c>
      <c r="P216" t="s">
        <v>928</v>
      </c>
      <c r="R216" t="s">
        <v>178</v>
      </c>
      <c r="T216" t="s">
        <v>40</v>
      </c>
      <c r="U216" t="s">
        <v>79</v>
      </c>
      <c r="W216" t="s">
        <v>929</v>
      </c>
      <c r="Y216" t="s">
        <v>40</v>
      </c>
      <c r="Z216" t="s">
        <v>89</v>
      </c>
      <c r="AK216" t="s">
        <v>930</v>
      </c>
    </row>
    <row r="217" spans="1:37" x14ac:dyDescent="0.25">
      <c r="A217" s="1">
        <v>41864</v>
      </c>
      <c r="B217" s="6">
        <v>1950000</v>
      </c>
      <c r="E217" t="s">
        <v>478</v>
      </c>
      <c r="F217" s="3">
        <v>740</v>
      </c>
      <c r="I217" s="3">
        <v>740</v>
      </c>
      <c r="N217" t="s">
        <v>931</v>
      </c>
      <c r="O217" t="s">
        <v>932</v>
      </c>
      <c r="R217" t="s">
        <v>41</v>
      </c>
      <c r="T217" t="s">
        <v>40</v>
      </c>
      <c r="U217" t="s">
        <v>41</v>
      </c>
      <c r="W217" t="s">
        <v>75</v>
      </c>
      <c r="Y217" t="s">
        <v>40</v>
      </c>
      <c r="Z217" t="s">
        <v>76</v>
      </c>
      <c r="AB217" t="s">
        <v>933</v>
      </c>
      <c r="AE217" t="s">
        <v>136</v>
      </c>
    </row>
    <row r="218" spans="1:37" x14ac:dyDescent="0.25">
      <c r="A218" s="1">
        <v>41865</v>
      </c>
      <c r="B218" s="6">
        <v>1000000</v>
      </c>
      <c r="E218" t="s">
        <v>83</v>
      </c>
      <c r="F218" s="3">
        <v>4363</v>
      </c>
      <c r="G218" s="3">
        <v>4363</v>
      </c>
      <c r="N218" t="s">
        <v>109</v>
      </c>
      <c r="O218" t="s">
        <v>934</v>
      </c>
      <c r="R218" t="s">
        <v>41</v>
      </c>
      <c r="T218" t="s">
        <v>40</v>
      </c>
      <c r="U218" t="s">
        <v>41</v>
      </c>
      <c r="W218" t="s">
        <v>657</v>
      </c>
      <c r="Y218" t="s">
        <v>40</v>
      </c>
      <c r="Z218" t="s">
        <v>135</v>
      </c>
      <c r="AB218" t="s">
        <v>248</v>
      </c>
      <c r="AE218" t="s">
        <v>935</v>
      </c>
    </row>
    <row r="219" spans="1:37" x14ac:dyDescent="0.25">
      <c r="A219" s="1">
        <v>41869</v>
      </c>
      <c r="B219" s="6">
        <v>270000</v>
      </c>
      <c r="C219" s="4">
        <v>28542</v>
      </c>
      <c r="D219" s="5">
        <f>C219/B219</f>
        <v>0.10571111111111112</v>
      </c>
      <c r="E219" t="s">
        <v>413</v>
      </c>
      <c r="F219" s="3">
        <v>67</v>
      </c>
      <c r="N219" t="s">
        <v>943</v>
      </c>
      <c r="O219" t="s">
        <v>944</v>
      </c>
      <c r="R219" t="s">
        <v>41</v>
      </c>
      <c r="T219" t="s">
        <v>40</v>
      </c>
      <c r="U219" t="s">
        <v>41</v>
      </c>
      <c r="W219" t="s">
        <v>41</v>
      </c>
      <c r="Y219" t="s">
        <v>40</v>
      </c>
      <c r="Z219" t="s">
        <v>41</v>
      </c>
      <c r="AE219" t="s">
        <v>327</v>
      </c>
    </row>
    <row r="220" spans="1:37" x14ac:dyDescent="0.25">
      <c r="A220" s="1">
        <v>41869</v>
      </c>
      <c r="B220" s="6">
        <v>71000000</v>
      </c>
      <c r="E220" t="s">
        <v>46</v>
      </c>
      <c r="F220" s="3">
        <v>153000</v>
      </c>
      <c r="H220" s="3">
        <v>153000</v>
      </c>
      <c r="M220" t="s">
        <v>37</v>
      </c>
      <c r="N220" t="s">
        <v>936</v>
      </c>
      <c r="R220" t="s">
        <v>937</v>
      </c>
      <c r="S220" t="s">
        <v>938</v>
      </c>
      <c r="U220" t="s">
        <v>76</v>
      </c>
      <c r="W220" t="s">
        <v>939</v>
      </c>
      <c r="X220" t="s">
        <v>940</v>
      </c>
      <c r="Z220" t="s">
        <v>76</v>
      </c>
      <c r="AB220" t="s">
        <v>941</v>
      </c>
      <c r="AC220" t="s">
        <v>90</v>
      </c>
      <c r="AI220" t="s">
        <v>942</v>
      </c>
    </row>
    <row r="221" spans="1:37" x14ac:dyDescent="0.25">
      <c r="A221" s="1">
        <v>41875</v>
      </c>
      <c r="B221" s="6">
        <v>3180000</v>
      </c>
      <c r="E221" t="s">
        <v>360</v>
      </c>
      <c r="F221" s="3">
        <v>6200</v>
      </c>
      <c r="G221" s="3">
        <v>1200</v>
      </c>
      <c r="H221" s="3">
        <v>5000</v>
      </c>
      <c r="N221" t="s">
        <v>945</v>
      </c>
      <c r="O221" t="s">
        <v>946</v>
      </c>
      <c r="R221" t="s">
        <v>947</v>
      </c>
      <c r="T221" t="s">
        <v>40</v>
      </c>
      <c r="U221" t="s">
        <v>55</v>
      </c>
      <c r="W221" t="s">
        <v>50</v>
      </c>
      <c r="AB221" t="s">
        <v>948</v>
      </c>
      <c r="AC221" t="s">
        <v>227</v>
      </c>
      <c r="AE221" t="s">
        <v>949</v>
      </c>
    </row>
    <row r="222" spans="1:37" x14ac:dyDescent="0.25">
      <c r="A222" s="1">
        <v>41877</v>
      </c>
      <c r="E222" t="s">
        <v>36</v>
      </c>
      <c r="K222">
        <v>22</v>
      </c>
      <c r="N222" t="s">
        <v>954</v>
      </c>
      <c r="P222" t="s">
        <v>955</v>
      </c>
      <c r="R222" t="s">
        <v>956</v>
      </c>
      <c r="T222" t="s">
        <v>40</v>
      </c>
      <c r="U222" t="s">
        <v>41</v>
      </c>
      <c r="W222" t="s">
        <v>957</v>
      </c>
      <c r="Y222" t="s">
        <v>40</v>
      </c>
      <c r="Z222" t="s">
        <v>89</v>
      </c>
      <c r="AC222" t="s">
        <v>958</v>
      </c>
      <c r="AE222" t="s">
        <v>276</v>
      </c>
    </row>
    <row r="223" spans="1:37" x14ac:dyDescent="0.25">
      <c r="A223" s="1">
        <v>41877</v>
      </c>
      <c r="E223" t="s">
        <v>104</v>
      </c>
      <c r="L223">
        <v>320</v>
      </c>
      <c r="N223" t="s">
        <v>92</v>
      </c>
      <c r="P223" t="s">
        <v>950</v>
      </c>
      <c r="R223" t="s">
        <v>951</v>
      </c>
      <c r="T223" t="s">
        <v>239</v>
      </c>
      <c r="U223" t="s">
        <v>952</v>
      </c>
      <c r="W223" t="s">
        <v>953</v>
      </c>
      <c r="Y223" t="s">
        <v>40</v>
      </c>
      <c r="Z223" t="s">
        <v>89</v>
      </c>
      <c r="AB223" t="s">
        <v>948</v>
      </c>
    </row>
    <row r="224" spans="1:37" x14ac:dyDescent="0.25">
      <c r="A224" s="1">
        <v>41882</v>
      </c>
      <c r="B224" s="6">
        <v>1750000</v>
      </c>
      <c r="E224" t="s">
        <v>83</v>
      </c>
      <c r="F224" s="3">
        <v>12869</v>
      </c>
      <c r="G224" s="3">
        <v>12869</v>
      </c>
      <c r="L224">
        <v>88</v>
      </c>
      <c r="N224" t="s">
        <v>959</v>
      </c>
      <c r="O224" t="s">
        <v>960</v>
      </c>
      <c r="P224" t="s">
        <v>961</v>
      </c>
      <c r="R224" t="s">
        <v>962</v>
      </c>
      <c r="T224" t="s">
        <v>40</v>
      </c>
      <c r="U224" t="s">
        <v>41</v>
      </c>
      <c r="W224" t="s">
        <v>963</v>
      </c>
      <c r="Y224" t="s">
        <v>40</v>
      </c>
      <c r="Z224" t="s">
        <v>41</v>
      </c>
      <c r="AB224" t="s">
        <v>964</v>
      </c>
      <c r="AE224" t="s">
        <v>965</v>
      </c>
    </row>
    <row r="225" spans="1:37" x14ac:dyDescent="0.25">
      <c r="A225" s="1">
        <v>41883</v>
      </c>
      <c r="B225" s="6">
        <v>672500</v>
      </c>
      <c r="C225" s="4">
        <v>60331</v>
      </c>
      <c r="D225" s="5">
        <f>C225/B225</f>
        <v>8.971152416356877E-2</v>
      </c>
      <c r="E225" t="s">
        <v>689</v>
      </c>
      <c r="F225" s="3">
        <v>329</v>
      </c>
      <c r="I225" s="3">
        <v>329</v>
      </c>
      <c r="N225" t="s">
        <v>967</v>
      </c>
      <c r="O225" t="s">
        <v>968</v>
      </c>
      <c r="R225" t="s">
        <v>41</v>
      </c>
      <c r="T225" t="s">
        <v>40</v>
      </c>
      <c r="U225" t="s">
        <v>41</v>
      </c>
      <c r="W225" t="s">
        <v>41</v>
      </c>
      <c r="Y225" t="s">
        <v>40</v>
      </c>
      <c r="Z225" t="s">
        <v>41</v>
      </c>
      <c r="AE225" t="s">
        <v>327</v>
      </c>
    </row>
    <row r="226" spans="1:37" x14ac:dyDescent="0.25">
      <c r="A226" s="1">
        <v>41883</v>
      </c>
      <c r="B226" s="6">
        <v>415000</v>
      </c>
      <c r="C226" s="4">
        <v>39336</v>
      </c>
      <c r="D226" s="5">
        <f>C226/B226</f>
        <v>9.47855421686747E-2</v>
      </c>
      <c r="E226" t="s">
        <v>83</v>
      </c>
      <c r="F226" s="3">
        <v>220</v>
      </c>
      <c r="G226" s="3">
        <v>220</v>
      </c>
      <c r="N226" t="s">
        <v>283</v>
      </c>
      <c r="O226" t="s">
        <v>966</v>
      </c>
      <c r="R226" t="s">
        <v>41</v>
      </c>
      <c r="T226" t="s">
        <v>40</v>
      </c>
      <c r="U226" t="s">
        <v>41</v>
      </c>
      <c r="W226" t="s">
        <v>41</v>
      </c>
      <c r="Y226" t="s">
        <v>40</v>
      </c>
      <c r="Z226" t="s">
        <v>41</v>
      </c>
      <c r="AE226" t="s">
        <v>327</v>
      </c>
    </row>
    <row r="227" spans="1:37" x14ac:dyDescent="0.25">
      <c r="A227" s="1">
        <v>41885</v>
      </c>
      <c r="E227" t="s">
        <v>36</v>
      </c>
      <c r="K227">
        <v>129</v>
      </c>
      <c r="M227" t="s">
        <v>37</v>
      </c>
      <c r="N227" t="s">
        <v>979</v>
      </c>
      <c r="R227" t="s">
        <v>41</v>
      </c>
      <c r="T227" t="s">
        <v>40</v>
      </c>
      <c r="U227" t="s">
        <v>39</v>
      </c>
      <c r="W227" t="s">
        <v>80</v>
      </c>
      <c r="X227" t="s">
        <v>81</v>
      </c>
      <c r="Y227" t="s">
        <v>40</v>
      </c>
      <c r="Z227" t="s">
        <v>76</v>
      </c>
      <c r="AE227" t="s">
        <v>77</v>
      </c>
      <c r="AF227" t="s">
        <v>980</v>
      </c>
    </row>
    <row r="228" spans="1:37" x14ac:dyDescent="0.25">
      <c r="A228" s="1">
        <v>41885</v>
      </c>
      <c r="D228" s="5">
        <v>7.5999999999999998E-2</v>
      </c>
      <c r="E228" t="s">
        <v>360</v>
      </c>
      <c r="F228" s="3">
        <v>17900</v>
      </c>
      <c r="G228" s="3">
        <v>3000</v>
      </c>
      <c r="H228" s="3">
        <v>14900</v>
      </c>
      <c r="M228" t="s">
        <v>37</v>
      </c>
      <c r="N228" t="s">
        <v>969</v>
      </c>
      <c r="P228" t="s">
        <v>970</v>
      </c>
      <c r="R228" t="s">
        <v>238</v>
      </c>
      <c r="T228" t="s">
        <v>239</v>
      </c>
      <c r="U228" t="s">
        <v>128</v>
      </c>
      <c r="V228" t="s">
        <v>971</v>
      </c>
      <c r="W228" t="s">
        <v>972</v>
      </c>
      <c r="Z228" t="s">
        <v>55</v>
      </c>
      <c r="AB228" t="s">
        <v>973</v>
      </c>
      <c r="AC228" t="s">
        <v>531</v>
      </c>
    </row>
    <row r="229" spans="1:37" x14ac:dyDescent="0.25">
      <c r="A229" s="1">
        <v>41885</v>
      </c>
      <c r="D229" s="5">
        <v>7.2999999999999995E-2</v>
      </c>
      <c r="E229" t="s">
        <v>360</v>
      </c>
      <c r="F229" s="3">
        <f>SUM(G229:J229)</f>
        <v>14800</v>
      </c>
      <c r="G229" s="3">
        <v>5300</v>
      </c>
      <c r="H229" s="3">
        <v>7750</v>
      </c>
      <c r="J229" s="3">
        <v>1750</v>
      </c>
      <c r="L229">
        <v>390</v>
      </c>
      <c r="M229" t="s">
        <v>37</v>
      </c>
      <c r="N229" t="s">
        <v>262</v>
      </c>
      <c r="P229" t="s">
        <v>974</v>
      </c>
      <c r="R229" t="s">
        <v>238</v>
      </c>
      <c r="T229" t="s">
        <v>239</v>
      </c>
      <c r="U229" t="s">
        <v>128</v>
      </c>
      <c r="W229" t="s">
        <v>975</v>
      </c>
      <c r="Y229" t="s">
        <v>40</v>
      </c>
      <c r="Z229" t="s">
        <v>89</v>
      </c>
      <c r="AB229" t="s">
        <v>976</v>
      </c>
      <c r="AC229" t="s">
        <v>531</v>
      </c>
    </row>
    <row r="230" spans="1:37" x14ac:dyDescent="0.25">
      <c r="A230" s="1">
        <v>41885</v>
      </c>
      <c r="C230" s="4">
        <v>120000</v>
      </c>
      <c r="E230" t="s">
        <v>413</v>
      </c>
      <c r="F230" s="3">
        <v>218</v>
      </c>
      <c r="N230" t="s">
        <v>84</v>
      </c>
      <c r="O230" t="s">
        <v>978</v>
      </c>
      <c r="R230" t="s">
        <v>41</v>
      </c>
      <c r="T230" t="s">
        <v>40</v>
      </c>
      <c r="U230" t="s">
        <v>41</v>
      </c>
      <c r="W230" t="s">
        <v>41</v>
      </c>
      <c r="Y230" t="s">
        <v>40</v>
      </c>
      <c r="Z230" t="s">
        <v>41</v>
      </c>
      <c r="AE230" t="s">
        <v>327</v>
      </c>
    </row>
    <row r="231" spans="1:37" x14ac:dyDescent="0.25">
      <c r="A231" s="1">
        <v>41885</v>
      </c>
      <c r="B231" s="6">
        <v>280000</v>
      </c>
      <c r="C231" s="4">
        <v>29591</v>
      </c>
      <c r="D231" s="5">
        <f>C231/B231</f>
        <v>0.10568214285714286</v>
      </c>
      <c r="E231" t="s">
        <v>689</v>
      </c>
      <c r="F231" s="3">
        <v>160</v>
      </c>
      <c r="I231" s="3">
        <v>160</v>
      </c>
      <c r="N231" t="s">
        <v>545</v>
      </c>
      <c r="O231" t="s">
        <v>977</v>
      </c>
      <c r="R231" t="s">
        <v>41</v>
      </c>
      <c r="T231" t="s">
        <v>40</v>
      </c>
      <c r="U231" t="s">
        <v>41</v>
      </c>
      <c r="W231" t="s">
        <v>41</v>
      </c>
      <c r="Y231" t="s">
        <v>40</v>
      </c>
      <c r="Z231" t="s">
        <v>41</v>
      </c>
      <c r="AE231" t="s">
        <v>327</v>
      </c>
    </row>
    <row r="232" spans="1:37" x14ac:dyDescent="0.25">
      <c r="A232" s="1">
        <v>41886</v>
      </c>
      <c r="E232" t="s">
        <v>83</v>
      </c>
      <c r="F232" s="3">
        <v>7368</v>
      </c>
      <c r="G232" s="3">
        <v>7368</v>
      </c>
      <c r="N232" t="s">
        <v>92</v>
      </c>
      <c r="P232" t="s">
        <v>984</v>
      </c>
      <c r="Q232" t="s">
        <v>985</v>
      </c>
      <c r="R232" t="s">
        <v>986</v>
      </c>
      <c r="S232" t="s">
        <v>987</v>
      </c>
      <c r="T232" t="s">
        <v>729</v>
      </c>
      <c r="U232" t="s">
        <v>988</v>
      </c>
      <c r="W232" t="s">
        <v>989</v>
      </c>
      <c r="Y232" t="s">
        <v>40</v>
      </c>
      <c r="Z232" t="s">
        <v>89</v>
      </c>
      <c r="AB232" t="s">
        <v>990</v>
      </c>
      <c r="AC232" t="s">
        <v>136</v>
      </c>
      <c r="AD232" t="s">
        <v>71</v>
      </c>
      <c r="AE232" t="s">
        <v>559</v>
      </c>
      <c r="AF232" t="s">
        <v>991</v>
      </c>
      <c r="AJ232" t="s">
        <v>992</v>
      </c>
    </row>
    <row r="233" spans="1:37" x14ac:dyDescent="0.25">
      <c r="A233" s="1">
        <v>41886</v>
      </c>
      <c r="E233" t="s">
        <v>83</v>
      </c>
      <c r="F233" s="3">
        <v>21000</v>
      </c>
      <c r="G233" s="3">
        <v>21000</v>
      </c>
      <c r="L233">
        <v>185</v>
      </c>
      <c r="N233" t="s">
        <v>283</v>
      </c>
      <c r="O233" t="s">
        <v>981</v>
      </c>
      <c r="R233" t="s">
        <v>982</v>
      </c>
      <c r="T233" t="s">
        <v>40</v>
      </c>
      <c r="U233" t="s">
        <v>89</v>
      </c>
      <c r="W233" t="s">
        <v>983</v>
      </c>
      <c r="Y233" t="s">
        <v>40</v>
      </c>
      <c r="Z233" t="s">
        <v>96</v>
      </c>
      <c r="AK233" t="s">
        <v>195</v>
      </c>
    </row>
    <row r="234" spans="1:37" x14ac:dyDescent="0.25">
      <c r="A234" s="1">
        <v>41887</v>
      </c>
      <c r="B234" s="6">
        <v>1725000</v>
      </c>
      <c r="E234" t="s">
        <v>993</v>
      </c>
      <c r="F234" s="3">
        <v>6884</v>
      </c>
      <c r="G234" s="3">
        <v>924</v>
      </c>
      <c r="H234" s="3">
        <v>5230</v>
      </c>
      <c r="J234" s="3">
        <v>530</v>
      </c>
      <c r="N234" t="s">
        <v>488</v>
      </c>
      <c r="O234" t="s">
        <v>994</v>
      </c>
      <c r="R234" t="s">
        <v>995</v>
      </c>
      <c r="T234" t="s">
        <v>40</v>
      </c>
      <c r="U234" t="s">
        <v>55</v>
      </c>
      <c r="W234" t="s">
        <v>50</v>
      </c>
      <c r="AB234" t="s">
        <v>996</v>
      </c>
      <c r="AE234" t="s">
        <v>997</v>
      </c>
    </row>
    <row r="235" spans="1:37" x14ac:dyDescent="0.25">
      <c r="A235" s="1">
        <v>41890</v>
      </c>
      <c r="E235" t="s">
        <v>993</v>
      </c>
      <c r="F235" s="3">
        <v>3500</v>
      </c>
      <c r="G235" s="3">
        <v>500</v>
      </c>
      <c r="H235" s="3">
        <v>3000</v>
      </c>
      <c r="N235" t="s">
        <v>998</v>
      </c>
      <c r="O235" t="s">
        <v>999</v>
      </c>
      <c r="R235" t="s">
        <v>1000</v>
      </c>
      <c r="T235" t="s">
        <v>40</v>
      </c>
      <c r="U235" t="s">
        <v>55</v>
      </c>
      <c r="W235" t="s">
        <v>41</v>
      </c>
      <c r="Y235" t="s">
        <v>40</v>
      </c>
      <c r="Z235" t="s">
        <v>41</v>
      </c>
      <c r="AB235" t="s">
        <v>996</v>
      </c>
      <c r="AE235" t="s">
        <v>1001</v>
      </c>
    </row>
    <row r="236" spans="1:37" x14ac:dyDescent="0.25">
      <c r="A236" s="1">
        <v>41890</v>
      </c>
      <c r="E236" t="s">
        <v>1002</v>
      </c>
      <c r="F236" s="3">
        <v>3300</v>
      </c>
      <c r="K236">
        <v>25</v>
      </c>
      <c r="N236" t="s">
        <v>197</v>
      </c>
      <c r="P236" t="s">
        <v>1003</v>
      </c>
      <c r="R236" t="s">
        <v>1004</v>
      </c>
      <c r="T236" t="s">
        <v>40</v>
      </c>
      <c r="U236" t="s">
        <v>841</v>
      </c>
      <c r="W236" t="s">
        <v>1005</v>
      </c>
      <c r="Y236" t="s">
        <v>40</v>
      </c>
      <c r="Z236" t="s">
        <v>55</v>
      </c>
      <c r="AC236" t="s">
        <v>394</v>
      </c>
      <c r="AE236" t="s">
        <v>1006</v>
      </c>
    </row>
    <row r="237" spans="1:37" x14ac:dyDescent="0.25">
      <c r="A237" s="1">
        <v>41891</v>
      </c>
      <c r="E237" t="s">
        <v>83</v>
      </c>
      <c r="F237" s="3">
        <v>5154</v>
      </c>
      <c r="G237" s="3">
        <v>5154</v>
      </c>
      <c r="L237">
        <v>97</v>
      </c>
      <c r="N237" t="s">
        <v>225</v>
      </c>
      <c r="O237" t="s">
        <v>1007</v>
      </c>
      <c r="R237" t="s">
        <v>1008</v>
      </c>
      <c r="T237" t="s">
        <v>40</v>
      </c>
      <c r="U237" t="s">
        <v>55</v>
      </c>
      <c r="W237" t="s">
        <v>75</v>
      </c>
      <c r="Y237" t="s">
        <v>40</v>
      </c>
      <c r="Z237" t="s">
        <v>76</v>
      </c>
      <c r="AE237" t="s">
        <v>1009</v>
      </c>
    </row>
    <row r="238" spans="1:37" x14ac:dyDescent="0.25">
      <c r="A238" s="1">
        <v>41892</v>
      </c>
      <c r="B238" s="6">
        <v>150000</v>
      </c>
      <c r="C238" s="4">
        <v>16800</v>
      </c>
      <c r="D238" s="5">
        <f>C238/B238</f>
        <v>0.112</v>
      </c>
      <c r="E238" t="s">
        <v>1012</v>
      </c>
      <c r="F238" s="3">
        <v>65</v>
      </c>
      <c r="N238" t="s">
        <v>283</v>
      </c>
      <c r="O238" t="s">
        <v>1013</v>
      </c>
      <c r="R238" t="s">
        <v>41</v>
      </c>
      <c r="T238" t="s">
        <v>40</v>
      </c>
      <c r="U238" t="s">
        <v>41</v>
      </c>
      <c r="W238" t="s">
        <v>41</v>
      </c>
      <c r="Y238" t="s">
        <v>40</v>
      </c>
      <c r="Z238" t="s">
        <v>41</v>
      </c>
      <c r="AE238" t="s">
        <v>327</v>
      </c>
    </row>
    <row r="239" spans="1:37" x14ac:dyDescent="0.25">
      <c r="A239" s="1">
        <v>41892</v>
      </c>
      <c r="E239" t="s">
        <v>849</v>
      </c>
      <c r="F239" s="3">
        <v>52000</v>
      </c>
      <c r="N239" t="s">
        <v>185</v>
      </c>
      <c r="O239" t="s">
        <v>1010</v>
      </c>
      <c r="R239" t="s">
        <v>41</v>
      </c>
      <c r="T239" t="s">
        <v>40</v>
      </c>
      <c r="U239" t="s">
        <v>41</v>
      </c>
      <c r="W239" t="s">
        <v>1011</v>
      </c>
      <c r="Y239" t="s">
        <v>40</v>
      </c>
      <c r="Z239" t="s">
        <v>55</v>
      </c>
      <c r="AE239" t="s">
        <v>191</v>
      </c>
      <c r="AK239" t="s">
        <v>195</v>
      </c>
    </row>
    <row r="240" spans="1:37" x14ac:dyDescent="0.25">
      <c r="A240" s="1">
        <v>41897</v>
      </c>
      <c r="B240" s="6">
        <v>108000</v>
      </c>
      <c r="C240" s="4">
        <v>12324</v>
      </c>
      <c r="D240" s="5">
        <f>C240/B240</f>
        <v>0.11411111111111111</v>
      </c>
      <c r="E240" t="s">
        <v>1012</v>
      </c>
      <c r="F240" s="3">
        <v>135</v>
      </c>
      <c r="N240" t="s">
        <v>1014</v>
      </c>
      <c r="O240" t="s">
        <v>1015</v>
      </c>
      <c r="R240" t="s">
        <v>41</v>
      </c>
      <c r="T240" t="s">
        <v>40</v>
      </c>
      <c r="U240" t="s">
        <v>41</v>
      </c>
      <c r="W240" t="s">
        <v>41</v>
      </c>
      <c r="Y240" t="s">
        <v>40</v>
      </c>
      <c r="Z240" t="s">
        <v>41</v>
      </c>
      <c r="AE240" t="s">
        <v>327</v>
      </c>
    </row>
    <row r="241" spans="1:37" x14ac:dyDescent="0.25">
      <c r="A241" s="1">
        <v>41898</v>
      </c>
      <c r="E241" t="s">
        <v>36</v>
      </c>
      <c r="K241">
        <v>36</v>
      </c>
      <c r="N241" t="s">
        <v>73</v>
      </c>
      <c r="P241" t="s">
        <v>1019</v>
      </c>
      <c r="R241" t="s">
        <v>1020</v>
      </c>
      <c r="T241" t="s">
        <v>40</v>
      </c>
      <c r="U241" t="s">
        <v>41</v>
      </c>
      <c r="W241" t="s">
        <v>1021</v>
      </c>
      <c r="Y241" t="s">
        <v>40</v>
      </c>
      <c r="Z241" t="s">
        <v>89</v>
      </c>
      <c r="AH241" t="s">
        <v>1022</v>
      </c>
    </row>
    <row r="242" spans="1:37" x14ac:dyDescent="0.25">
      <c r="A242" s="1">
        <v>41898</v>
      </c>
      <c r="E242" t="s">
        <v>46</v>
      </c>
      <c r="F242" s="3">
        <f>SUM(G242:H242)</f>
        <v>6515</v>
      </c>
      <c r="G242" s="3">
        <v>680</v>
      </c>
      <c r="H242" s="3">
        <v>5835</v>
      </c>
      <c r="N242" t="s">
        <v>911</v>
      </c>
      <c r="O242" t="s">
        <v>1016</v>
      </c>
      <c r="R242" t="s">
        <v>1017</v>
      </c>
      <c r="T242" t="s">
        <v>40</v>
      </c>
      <c r="U242" t="s">
        <v>41</v>
      </c>
      <c r="W242" t="s">
        <v>1018</v>
      </c>
      <c r="Y242" t="s">
        <v>40</v>
      </c>
      <c r="Z242" t="s">
        <v>55</v>
      </c>
    </row>
    <row r="243" spans="1:37" x14ac:dyDescent="0.25">
      <c r="A243" s="1">
        <v>41900</v>
      </c>
      <c r="B243" s="6">
        <v>3550000</v>
      </c>
      <c r="E243" t="s">
        <v>124</v>
      </c>
      <c r="F243" s="3">
        <v>4000</v>
      </c>
      <c r="I243" s="3">
        <v>4000</v>
      </c>
      <c r="N243" t="s">
        <v>1023</v>
      </c>
      <c r="P243" t="s">
        <v>1024</v>
      </c>
      <c r="R243" t="s">
        <v>41</v>
      </c>
      <c r="T243" t="s">
        <v>40</v>
      </c>
      <c r="U243" t="s">
        <v>41</v>
      </c>
      <c r="W243" t="s">
        <v>50</v>
      </c>
      <c r="AB243" t="s">
        <v>1025</v>
      </c>
      <c r="AE243" t="s">
        <v>136</v>
      </c>
    </row>
    <row r="244" spans="1:37" x14ac:dyDescent="0.25">
      <c r="A244" s="1">
        <v>41904</v>
      </c>
      <c r="B244" s="6">
        <v>70000000</v>
      </c>
      <c r="E244" t="s">
        <v>1026</v>
      </c>
      <c r="F244" s="3">
        <v>52000</v>
      </c>
      <c r="M244" t="s">
        <v>37</v>
      </c>
      <c r="N244" t="s">
        <v>64</v>
      </c>
      <c r="R244" t="s">
        <v>1027</v>
      </c>
      <c r="T244" t="s">
        <v>923</v>
      </c>
      <c r="U244" t="s">
        <v>76</v>
      </c>
      <c r="W244" t="s">
        <v>1028</v>
      </c>
      <c r="Y244" t="s">
        <v>87</v>
      </c>
      <c r="Z244" t="s">
        <v>76</v>
      </c>
      <c r="AB244" t="s">
        <v>64</v>
      </c>
      <c r="AC244" t="s">
        <v>1029</v>
      </c>
      <c r="AD244" t="s">
        <v>1030</v>
      </c>
      <c r="AE244" t="s">
        <v>136</v>
      </c>
      <c r="AF244" t="s">
        <v>1031</v>
      </c>
      <c r="AG244" t="s">
        <v>1032</v>
      </c>
      <c r="AI244" t="s">
        <v>910</v>
      </c>
    </row>
    <row r="245" spans="1:37" x14ac:dyDescent="0.25">
      <c r="A245" s="1">
        <v>41919</v>
      </c>
      <c r="E245" t="s">
        <v>360</v>
      </c>
      <c r="F245" s="3">
        <f>SUM(G245:H245)</f>
        <v>38035</v>
      </c>
      <c r="G245" s="3">
        <v>4080</v>
      </c>
      <c r="H245" s="3">
        <v>33955</v>
      </c>
      <c r="N245" t="s">
        <v>283</v>
      </c>
      <c r="P245" t="s">
        <v>1033</v>
      </c>
      <c r="R245" t="s">
        <v>1034</v>
      </c>
      <c r="T245" t="s">
        <v>923</v>
      </c>
      <c r="U245" t="s">
        <v>76</v>
      </c>
      <c r="W245" t="s">
        <v>1035</v>
      </c>
      <c r="Y245" t="s">
        <v>729</v>
      </c>
      <c r="Z245" t="s">
        <v>89</v>
      </c>
      <c r="AC245" t="s">
        <v>1036</v>
      </c>
      <c r="AD245" t="s">
        <v>1037</v>
      </c>
      <c r="AK245" t="s">
        <v>1038</v>
      </c>
    </row>
    <row r="246" spans="1:37" x14ac:dyDescent="0.25">
      <c r="A246" s="1">
        <v>41922</v>
      </c>
      <c r="E246" t="s">
        <v>83</v>
      </c>
      <c r="F246" s="3">
        <v>1400</v>
      </c>
      <c r="G246" s="3">
        <v>1400</v>
      </c>
      <c r="N246" t="s">
        <v>416</v>
      </c>
      <c r="O246" t="s">
        <v>1039</v>
      </c>
      <c r="R246" t="s">
        <v>1040</v>
      </c>
      <c r="T246" t="s">
        <v>40</v>
      </c>
      <c r="U246" t="s">
        <v>41</v>
      </c>
      <c r="W246" t="s">
        <v>41</v>
      </c>
      <c r="Z246" t="s">
        <v>41</v>
      </c>
      <c r="AK246" t="s">
        <v>1041</v>
      </c>
    </row>
    <row r="247" spans="1:37" x14ac:dyDescent="0.25">
      <c r="A247" s="1">
        <v>41928</v>
      </c>
      <c r="E247" t="s">
        <v>175</v>
      </c>
      <c r="F247" s="3">
        <v>2824</v>
      </c>
      <c r="I247" s="3">
        <v>2824</v>
      </c>
      <c r="N247" t="s">
        <v>84</v>
      </c>
      <c r="O247" t="s">
        <v>1045</v>
      </c>
      <c r="R247" t="s">
        <v>75</v>
      </c>
      <c r="T247" t="s">
        <v>40</v>
      </c>
      <c r="U247" t="s">
        <v>79</v>
      </c>
      <c r="W247" t="s">
        <v>1046</v>
      </c>
      <c r="Y247" t="s">
        <v>40</v>
      </c>
      <c r="Z247" t="s">
        <v>41</v>
      </c>
      <c r="AB247" t="s">
        <v>1047</v>
      </c>
      <c r="AC247" t="s">
        <v>1048</v>
      </c>
      <c r="AD247" t="s">
        <v>313</v>
      </c>
    </row>
    <row r="248" spans="1:37" x14ac:dyDescent="0.25">
      <c r="A248" s="1">
        <v>41928</v>
      </c>
      <c r="E248" t="s">
        <v>46</v>
      </c>
      <c r="F248" s="3">
        <v>1700</v>
      </c>
      <c r="G248" s="3">
        <v>700</v>
      </c>
      <c r="H248" s="3">
        <v>1000</v>
      </c>
      <c r="N248" t="s">
        <v>142</v>
      </c>
      <c r="O248" t="s">
        <v>1042</v>
      </c>
      <c r="P248" t="s">
        <v>1043</v>
      </c>
      <c r="R248" t="s">
        <v>1044</v>
      </c>
      <c r="T248" t="s">
        <v>40</v>
      </c>
      <c r="U248" t="s">
        <v>55</v>
      </c>
      <c r="W248" t="s">
        <v>41</v>
      </c>
      <c r="Z248" t="s">
        <v>41</v>
      </c>
      <c r="AC248" t="s">
        <v>216</v>
      </c>
      <c r="AE248" t="s">
        <v>136</v>
      </c>
    </row>
    <row r="249" spans="1:37" x14ac:dyDescent="0.25">
      <c r="A249" s="1">
        <v>41931</v>
      </c>
      <c r="B249" s="6">
        <v>8700000</v>
      </c>
      <c r="E249" t="s">
        <v>83</v>
      </c>
      <c r="F249" s="3">
        <v>4800</v>
      </c>
      <c r="G249" s="3">
        <v>4800</v>
      </c>
      <c r="N249" t="s">
        <v>1049</v>
      </c>
      <c r="O249" t="s">
        <v>1050</v>
      </c>
      <c r="R249" t="s">
        <v>1051</v>
      </c>
      <c r="U249" t="s">
        <v>41</v>
      </c>
      <c r="W249" t="s">
        <v>1052</v>
      </c>
      <c r="Y249" t="s">
        <v>40</v>
      </c>
      <c r="Z249" t="s">
        <v>89</v>
      </c>
      <c r="AB249" t="s">
        <v>1053</v>
      </c>
      <c r="AC249" t="s">
        <v>1054</v>
      </c>
      <c r="AE249" t="s">
        <v>559</v>
      </c>
    </row>
    <row r="250" spans="1:37" x14ac:dyDescent="0.25">
      <c r="A250" s="1">
        <v>41932</v>
      </c>
      <c r="B250" s="6">
        <v>11000000</v>
      </c>
      <c r="E250" t="s">
        <v>36</v>
      </c>
      <c r="K250">
        <f>16+87+29</f>
        <v>132</v>
      </c>
      <c r="N250" t="s">
        <v>479</v>
      </c>
      <c r="R250" t="s">
        <v>39</v>
      </c>
      <c r="U250" t="s">
        <v>39</v>
      </c>
      <c r="W250" t="s">
        <v>105</v>
      </c>
      <c r="Y250" t="s">
        <v>40</v>
      </c>
      <c r="Z250" t="s">
        <v>76</v>
      </c>
      <c r="AE250" t="s">
        <v>107</v>
      </c>
    </row>
    <row r="251" spans="1:37" x14ac:dyDescent="0.25">
      <c r="A251" s="1">
        <v>41932</v>
      </c>
      <c r="B251" s="6">
        <v>390000</v>
      </c>
      <c r="E251" t="s">
        <v>46</v>
      </c>
      <c r="F251" s="3">
        <v>3200</v>
      </c>
      <c r="H251" s="3">
        <v>3200</v>
      </c>
      <c r="N251" t="s">
        <v>1055</v>
      </c>
      <c r="O251" t="s">
        <v>1056</v>
      </c>
      <c r="R251" t="s">
        <v>41</v>
      </c>
      <c r="T251" t="s">
        <v>40</v>
      </c>
      <c r="U251" t="s">
        <v>41</v>
      </c>
      <c r="W251" t="s">
        <v>1057</v>
      </c>
      <c r="Y251" t="s">
        <v>40</v>
      </c>
      <c r="Z251" t="s">
        <v>32</v>
      </c>
      <c r="AB251" t="s">
        <v>1058</v>
      </c>
      <c r="AC251" t="s">
        <v>191</v>
      </c>
    </row>
    <row r="252" spans="1:37" x14ac:dyDescent="0.25">
      <c r="A252" s="1">
        <v>41933</v>
      </c>
      <c r="E252" t="s">
        <v>196</v>
      </c>
      <c r="N252" t="s">
        <v>998</v>
      </c>
      <c r="O252" t="s">
        <v>1059</v>
      </c>
      <c r="R252" t="s">
        <v>1060</v>
      </c>
      <c r="T252" t="s">
        <v>40</v>
      </c>
      <c r="U252" t="s">
        <v>55</v>
      </c>
      <c r="W252" t="s">
        <v>1061</v>
      </c>
      <c r="Y252" t="s">
        <v>40</v>
      </c>
      <c r="Z252" t="s">
        <v>96</v>
      </c>
      <c r="AE252" t="s">
        <v>1062</v>
      </c>
    </row>
    <row r="253" spans="1:37" x14ac:dyDescent="0.25">
      <c r="A253" s="1">
        <v>41934</v>
      </c>
      <c r="B253" s="6">
        <v>5000000</v>
      </c>
      <c r="E253" t="s">
        <v>83</v>
      </c>
      <c r="F253" s="3">
        <v>4000</v>
      </c>
      <c r="G253" s="3">
        <v>4000</v>
      </c>
      <c r="N253" t="s">
        <v>84</v>
      </c>
      <c r="O253" t="s">
        <v>1063</v>
      </c>
      <c r="R253" t="s">
        <v>1064</v>
      </c>
      <c r="T253" t="s">
        <v>40</v>
      </c>
      <c r="U253" t="s">
        <v>41</v>
      </c>
      <c r="W253" t="s">
        <v>1065</v>
      </c>
      <c r="Y253" t="s">
        <v>40</v>
      </c>
      <c r="Z253" t="s">
        <v>55</v>
      </c>
      <c r="AB253" t="s">
        <v>1065</v>
      </c>
      <c r="AE253" t="s">
        <v>45</v>
      </c>
      <c r="AK253" t="s">
        <v>1066</v>
      </c>
    </row>
    <row r="254" spans="1:37" x14ac:dyDescent="0.25">
      <c r="A254" s="1">
        <v>41938</v>
      </c>
      <c r="E254" t="s">
        <v>46</v>
      </c>
      <c r="F254" s="3">
        <v>2185</v>
      </c>
      <c r="G254" s="3">
        <v>327</v>
      </c>
      <c r="H254" s="3">
        <v>1858</v>
      </c>
      <c r="N254" t="s">
        <v>545</v>
      </c>
      <c r="O254" t="s">
        <v>1067</v>
      </c>
      <c r="R254" t="s">
        <v>1068</v>
      </c>
      <c r="T254" t="s">
        <v>40</v>
      </c>
      <c r="U254" t="s">
        <v>41</v>
      </c>
      <c r="W254" t="s">
        <v>1069</v>
      </c>
      <c r="Y254" t="s">
        <v>40</v>
      </c>
      <c r="AB254" t="s">
        <v>1070</v>
      </c>
      <c r="AE254" t="s">
        <v>1071</v>
      </c>
    </row>
    <row r="255" spans="1:37" x14ac:dyDescent="0.25">
      <c r="A255" s="1">
        <v>41938</v>
      </c>
      <c r="E255" t="s">
        <v>360</v>
      </c>
      <c r="F255" s="3">
        <v>14000</v>
      </c>
      <c r="H255" s="3">
        <v>14000</v>
      </c>
      <c r="N255" t="s">
        <v>1072</v>
      </c>
      <c r="O255" t="s">
        <v>1073</v>
      </c>
      <c r="P255" t="s">
        <v>1074</v>
      </c>
      <c r="R255" t="s">
        <v>364</v>
      </c>
      <c r="S255" t="s">
        <v>1075</v>
      </c>
      <c r="T255" t="s">
        <v>1076</v>
      </c>
      <c r="U255" t="s">
        <v>128</v>
      </c>
      <c r="W255" t="s">
        <v>1077</v>
      </c>
      <c r="Y255" t="s">
        <v>40</v>
      </c>
      <c r="Z255" t="s">
        <v>89</v>
      </c>
      <c r="AB255" t="s">
        <v>1078</v>
      </c>
    </row>
    <row r="256" spans="1:37" x14ac:dyDescent="0.25">
      <c r="A256" s="1">
        <v>41944</v>
      </c>
      <c r="E256" t="s">
        <v>175</v>
      </c>
      <c r="F256" s="3">
        <v>270</v>
      </c>
      <c r="I256" s="3">
        <v>270</v>
      </c>
      <c r="N256" t="s">
        <v>775</v>
      </c>
      <c r="P256" t="s">
        <v>1079</v>
      </c>
      <c r="R256" t="s">
        <v>1080</v>
      </c>
      <c r="T256" t="s">
        <v>40</v>
      </c>
      <c r="U256" t="s">
        <v>55</v>
      </c>
      <c r="W256" t="s">
        <v>297</v>
      </c>
      <c r="Y256" t="s">
        <v>40</v>
      </c>
      <c r="Z256" t="s">
        <v>89</v>
      </c>
    </row>
    <row r="257" spans="1:37" x14ac:dyDescent="0.25">
      <c r="A257" s="1">
        <v>41946</v>
      </c>
      <c r="B257" s="6">
        <v>30000000</v>
      </c>
      <c r="E257" t="s">
        <v>36</v>
      </c>
      <c r="K257">
        <v>400</v>
      </c>
      <c r="N257" t="s">
        <v>225</v>
      </c>
      <c r="O257" t="s">
        <v>1089</v>
      </c>
      <c r="R257" t="s">
        <v>1090</v>
      </c>
      <c r="W257" t="s">
        <v>1091</v>
      </c>
      <c r="Y257" t="s">
        <v>40</v>
      </c>
      <c r="Z257" t="s">
        <v>89</v>
      </c>
      <c r="AH257" t="s">
        <v>1092</v>
      </c>
      <c r="AK257" t="s">
        <v>1093</v>
      </c>
    </row>
    <row r="258" spans="1:37" x14ac:dyDescent="0.25">
      <c r="A258" s="1">
        <v>41946</v>
      </c>
      <c r="E258" t="s">
        <v>245</v>
      </c>
      <c r="F258" s="3">
        <v>6500</v>
      </c>
      <c r="G258" s="3">
        <v>6500</v>
      </c>
      <c r="N258" t="s">
        <v>84</v>
      </c>
      <c r="O258" t="s">
        <v>1086</v>
      </c>
      <c r="R258" t="s">
        <v>786</v>
      </c>
      <c r="T258" t="s">
        <v>40</v>
      </c>
      <c r="U258" t="s">
        <v>41</v>
      </c>
      <c r="W258" t="s">
        <v>1087</v>
      </c>
      <c r="Y258" t="s">
        <v>351</v>
      </c>
      <c r="Z258" t="s">
        <v>55</v>
      </c>
      <c r="AB258" t="s">
        <v>1088</v>
      </c>
      <c r="AD258" t="s">
        <v>108</v>
      </c>
    </row>
    <row r="259" spans="1:37" x14ac:dyDescent="0.25">
      <c r="A259" s="1">
        <v>41946</v>
      </c>
      <c r="E259" t="s">
        <v>1081</v>
      </c>
      <c r="F259" s="3">
        <f>400+1245+2895+1545</f>
        <v>6085</v>
      </c>
      <c r="G259" s="3">
        <v>6085</v>
      </c>
      <c r="N259" t="s">
        <v>131</v>
      </c>
      <c r="O259" t="s">
        <v>1082</v>
      </c>
      <c r="P259" t="s">
        <v>1083</v>
      </c>
      <c r="R259" t="s">
        <v>39</v>
      </c>
      <c r="U259" t="s">
        <v>39</v>
      </c>
      <c r="W259" t="s">
        <v>983</v>
      </c>
      <c r="Y259" t="s">
        <v>40</v>
      </c>
      <c r="Z259" t="s">
        <v>96</v>
      </c>
      <c r="AB259" t="s">
        <v>1084</v>
      </c>
      <c r="AK259" t="s">
        <v>1085</v>
      </c>
    </row>
    <row r="260" spans="1:37" x14ac:dyDescent="0.25">
      <c r="A260" s="1">
        <v>41947</v>
      </c>
      <c r="E260" t="s">
        <v>245</v>
      </c>
      <c r="N260" t="s">
        <v>1094</v>
      </c>
      <c r="P260" t="s">
        <v>1095</v>
      </c>
      <c r="R260" t="s">
        <v>50</v>
      </c>
      <c r="W260" t="s">
        <v>301</v>
      </c>
      <c r="Y260" t="s">
        <v>40</v>
      </c>
      <c r="Z260" t="s">
        <v>55</v>
      </c>
      <c r="AK260" t="s">
        <v>1096</v>
      </c>
    </row>
    <row r="261" spans="1:37" x14ac:dyDescent="0.25">
      <c r="A261" s="1">
        <v>41950</v>
      </c>
      <c r="E261" t="s">
        <v>36</v>
      </c>
      <c r="K261">
        <v>233</v>
      </c>
      <c r="N261" t="s">
        <v>64</v>
      </c>
      <c r="R261" t="s">
        <v>39</v>
      </c>
      <c r="U261" t="s">
        <v>41</v>
      </c>
      <c r="W261" t="s">
        <v>208</v>
      </c>
      <c r="Y261" t="s">
        <v>40</v>
      </c>
      <c r="Z261" t="s">
        <v>76</v>
      </c>
      <c r="AE261" t="s">
        <v>136</v>
      </c>
      <c r="AF261" t="s">
        <v>1102</v>
      </c>
    </row>
    <row r="262" spans="1:37" x14ac:dyDescent="0.25">
      <c r="A262" s="1">
        <v>41950</v>
      </c>
      <c r="B262" s="6">
        <v>2500000</v>
      </c>
      <c r="E262" t="s">
        <v>83</v>
      </c>
      <c r="N262" t="s">
        <v>84</v>
      </c>
      <c r="O262" t="s">
        <v>1097</v>
      </c>
      <c r="P262" t="s">
        <v>1098</v>
      </c>
      <c r="R262" t="s">
        <v>1099</v>
      </c>
      <c r="T262" t="s">
        <v>40</v>
      </c>
      <c r="U262" t="s">
        <v>41</v>
      </c>
      <c r="W262" t="s">
        <v>1100</v>
      </c>
      <c r="Y262" t="s">
        <v>40</v>
      </c>
      <c r="Z262" t="s">
        <v>96</v>
      </c>
      <c r="AK262" t="s">
        <v>1101</v>
      </c>
    </row>
    <row r="263" spans="1:37" x14ac:dyDescent="0.25">
      <c r="A263" s="1">
        <v>41953</v>
      </c>
      <c r="B263" s="6">
        <v>117500000</v>
      </c>
      <c r="E263" t="s">
        <v>1111</v>
      </c>
      <c r="F263" s="3">
        <v>13000</v>
      </c>
      <c r="I263" s="3">
        <v>13000</v>
      </c>
      <c r="L263">
        <v>130</v>
      </c>
      <c r="N263" t="s">
        <v>84</v>
      </c>
      <c r="O263" t="s">
        <v>1112</v>
      </c>
      <c r="P263" t="s">
        <v>1113</v>
      </c>
      <c r="R263" t="s">
        <v>510</v>
      </c>
      <c r="T263" t="s">
        <v>40</v>
      </c>
      <c r="U263" t="s">
        <v>41</v>
      </c>
      <c r="W263" t="s">
        <v>1114</v>
      </c>
      <c r="Y263" t="s">
        <v>87</v>
      </c>
      <c r="Z263" t="s">
        <v>76</v>
      </c>
      <c r="AB263" t="s">
        <v>479</v>
      </c>
      <c r="AC263" t="s">
        <v>1115</v>
      </c>
      <c r="AD263" t="s">
        <v>1116</v>
      </c>
    </row>
    <row r="264" spans="1:37" x14ac:dyDescent="0.25">
      <c r="A264" s="1">
        <v>41953</v>
      </c>
      <c r="E264" t="s">
        <v>1106</v>
      </c>
      <c r="F264" s="3">
        <v>600</v>
      </c>
      <c r="G264" s="3">
        <v>600</v>
      </c>
      <c r="N264" t="s">
        <v>1107</v>
      </c>
      <c r="P264" t="s">
        <v>1108</v>
      </c>
      <c r="R264" t="s">
        <v>41</v>
      </c>
      <c r="T264" t="s">
        <v>40</v>
      </c>
      <c r="U264" t="s">
        <v>41</v>
      </c>
      <c r="W264" t="s">
        <v>1109</v>
      </c>
      <c r="Y264" t="s">
        <v>40</v>
      </c>
      <c r="Z264" t="s">
        <v>96</v>
      </c>
      <c r="AE264" t="s">
        <v>1110</v>
      </c>
    </row>
    <row r="265" spans="1:37" x14ac:dyDescent="0.25">
      <c r="A265" s="1">
        <v>41953</v>
      </c>
      <c r="E265" t="s">
        <v>83</v>
      </c>
      <c r="F265" s="3">
        <v>450</v>
      </c>
      <c r="L265">
        <v>12</v>
      </c>
      <c r="N265" t="s">
        <v>92</v>
      </c>
      <c r="O265" t="s">
        <v>1103</v>
      </c>
      <c r="R265" t="s">
        <v>445</v>
      </c>
      <c r="T265" t="s">
        <v>40</v>
      </c>
      <c r="U265" t="s">
        <v>41</v>
      </c>
      <c r="W265" t="s">
        <v>1104</v>
      </c>
      <c r="Y265" t="s">
        <v>40</v>
      </c>
      <c r="Z265" t="s">
        <v>41</v>
      </c>
      <c r="AE265" t="s">
        <v>1105</v>
      </c>
    </row>
    <row r="266" spans="1:37" x14ac:dyDescent="0.25">
      <c r="A266" s="1">
        <v>41953</v>
      </c>
      <c r="E266" t="s">
        <v>36</v>
      </c>
      <c r="K266">
        <v>224</v>
      </c>
      <c r="N266" t="s">
        <v>73</v>
      </c>
      <c r="P266" t="s">
        <v>1117</v>
      </c>
      <c r="R266" t="s">
        <v>433</v>
      </c>
      <c r="T266" t="s">
        <v>40</v>
      </c>
      <c r="U266" t="s">
        <v>76</v>
      </c>
      <c r="W266" t="s">
        <v>1118</v>
      </c>
      <c r="Y266" t="s">
        <v>40</v>
      </c>
      <c r="Z266" t="s">
        <v>89</v>
      </c>
      <c r="AK266" t="s">
        <v>1119</v>
      </c>
    </row>
    <row r="267" spans="1:37" x14ac:dyDescent="0.25">
      <c r="A267" s="1">
        <v>41954</v>
      </c>
      <c r="E267" t="s">
        <v>83</v>
      </c>
      <c r="F267" s="3">
        <v>9500</v>
      </c>
      <c r="G267" s="3">
        <v>9500</v>
      </c>
      <c r="L267">
        <v>145</v>
      </c>
      <c r="N267" t="s">
        <v>1122</v>
      </c>
      <c r="O267" t="s">
        <v>1123</v>
      </c>
      <c r="R267" t="s">
        <v>1124</v>
      </c>
      <c r="T267" t="s">
        <v>40</v>
      </c>
      <c r="U267" t="s">
        <v>1321</v>
      </c>
      <c r="W267" t="s">
        <v>1125</v>
      </c>
      <c r="Y267" t="s">
        <v>87</v>
      </c>
      <c r="Z267" t="s">
        <v>76</v>
      </c>
      <c r="AB267" t="s">
        <v>248</v>
      </c>
      <c r="AE267" t="s">
        <v>531</v>
      </c>
      <c r="AF267" t="s">
        <v>1126</v>
      </c>
    </row>
    <row r="268" spans="1:37" x14ac:dyDescent="0.25">
      <c r="A268" s="1">
        <v>41954</v>
      </c>
      <c r="B268" s="6">
        <v>1450000</v>
      </c>
      <c r="E268" t="s">
        <v>46</v>
      </c>
      <c r="F268" s="3">
        <v>7300</v>
      </c>
      <c r="G268" s="3">
        <v>30</v>
      </c>
      <c r="H268" s="3">
        <v>7270</v>
      </c>
      <c r="N268" t="s">
        <v>185</v>
      </c>
      <c r="O268" t="s">
        <v>1120</v>
      </c>
      <c r="R268" t="s">
        <v>1121</v>
      </c>
      <c r="U268" t="s">
        <v>55</v>
      </c>
      <c r="W268" t="s">
        <v>55</v>
      </c>
      <c r="Z268" t="s">
        <v>55</v>
      </c>
      <c r="AE268" t="s">
        <v>441</v>
      </c>
    </row>
    <row r="269" spans="1:37" x14ac:dyDescent="0.25">
      <c r="A269" s="1">
        <v>41954</v>
      </c>
      <c r="E269" t="s">
        <v>245</v>
      </c>
      <c r="F269" s="3">
        <v>12360</v>
      </c>
      <c r="G269" s="3">
        <v>12360</v>
      </c>
      <c r="L269">
        <v>247</v>
      </c>
      <c r="N269" t="s">
        <v>1130</v>
      </c>
      <c r="O269" t="s">
        <v>1131</v>
      </c>
      <c r="P269" t="s">
        <v>1132</v>
      </c>
      <c r="R269" t="s">
        <v>1133</v>
      </c>
      <c r="U269" t="s">
        <v>50</v>
      </c>
      <c r="W269" t="s">
        <v>1134</v>
      </c>
      <c r="Y269" t="s">
        <v>40</v>
      </c>
      <c r="Z269" t="s">
        <v>89</v>
      </c>
      <c r="AC269" t="s">
        <v>1135</v>
      </c>
      <c r="AE269" t="s">
        <v>281</v>
      </c>
    </row>
    <row r="270" spans="1:37" x14ac:dyDescent="0.25">
      <c r="A270" s="1">
        <v>41954</v>
      </c>
      <c r="B270" s="6">
        <v>2000000</v>
      </c>
      <c r="E270" t="s">
        <v>1139</v>
      </c>
      <c r="K270">
        <v>17</v>
      </c>
      <c r="N270" t="s">
        <v>283</v>
      </c>
      <c r="O270" t="s">
        <v>1140</v>
      </c>
      <c r="R270" t="s">
        <v>41</v>
      </c>
      <c r="U270" t="s">
        <v>41</v>
      </c>
      <c r="W270" t="s">
        <v>1141</v>
      </c>
      <c r="Z270" t="s">
        <v>89</v>
      </c>
    </row>
    <row r="271" spans="1:37" x14ac:dyDescent="0.25">
      <c r="A271" s="1">
        <v>41954</v>
      </c>
      <c r="E271" t="s">
        <v>83</v>
      </c>
      <c r="F271" s="3">
        <v>2800</v>
      </c>
      <c r="G271" s="3">
        <v>2800</v>
      </c>
      <c r="N271" t="s">
        <v>1072</v>
      </c>
      <c r="O271" t="s">
        <v>1127</v>
      </c>
      <c r="R271" t="s">
        <v>1128</v>
      </c>
      <c r="T271" t="s">
        <v>87</v>
      </c>
      <c r="W271" t="s">
        <v>41</v>
      </c>
      <c r="Z271" t="s">
        <v>41</v>
      </c>
      <c r="AC271" t="s">
        <v>441</v>
      </c>
      <c r="AE271" t="s">
        <v>1129</v>
      </c>
    </row>
    <row r="272" spans="1:37" x14ac:dyDescent="0.25">
      <c r="A272" s="1">
        <v>41954</v>
      </c>
      <c r="B272" s="6">
        <v>11360000</v>
      </c>
      <c r="E272" t="s">
        <v>236</v>
      </c>
      <c r="F272" s="3">
        <v>48000</v>
      </c>
      <c r="H272" s="3">
        <v>48000</v>
      </c>
      <c r="N272" t="s">
        <v>185</v>
      </c>
      <c r="O272" t="s">
        <v>1136</v>
      </c>
      <c r="R272" t="s">
        <v>1137</v>
      </c>
      <c r="T272" t="s">
        <v>40</v>
      </c>
      <c r="U272" t="s">
        <v>41</v>
      </c>
      <c r="W272" t="s">
        <v>1138</v>
      </c>
      <c r="Y272" t="s">
        <v>760</v>
      </c>
      <c r="Z272" t="s">
        <v>41</v>
      </c>
      <c r="AB272" t="s">
        <v>1011</v>
      </c>
      <c r="AC272" t="s">
        <v>694</v>
      </c>
      <c r="AE272" t="s">
        <v>281</v>
      </c>
    </row>
    <row r="273" spans="1:37" x14ac:dyDescent="0.25">
      <c r="A273" s="1">
        <v>41955</v>
      </c>
      <c r="E273" t="s">
        <v>83</v>
      </c>
      <c r="F273" s="3">
        <v>18000</v>
      </c>
      <c r="G273" s="3">
        <v>18000</v>
      </c>
      <c r="L273">
        <v>600</v>
      </c>
      <c r="N273" t="s">
        <v>613</v>
      </c>
      <c r="O273" t="s">
        <v>1142</v>
      </c>
      <c r="R273" t="s">
        <v>1143</v>
      </c>
      <c r="V273" t="s">
        <v>971</v>
      </c>
      <c r="W273" t="s">
        <v>1144</v>
      </c>
      <c r="Y273" t="s">
        <v>351</v>
      </c>
      <c r="Z273" t="s">
        <v>55</v>
      </c>
      <c r="AB273" t="s">
        <v>1145</v>
      </c>
      <c r="AE273" t="s">
        <v>136</v>
      </c>
      <c r="AK273" t="s">
        <v>1146</v>
      </c>
    </row>
    <row r="274" spans="1:37" x14ac:dyDescent="0.25">
      <c r="A274" s="1">
        <v>41955</v>
      </c>
      <c r="B274" s="6">
        <v>70000000</v>
      </c>
      <c r="E274" t="s">
        <v>245</v>
      </c>
      <c r="F274" s="3">
        <v>40000</v>
      </c>
      <c r="G274" s="3">
        <v>40000</v>
      </c>
      <c r="M274" t="s">
        <v>37</v>
      </c>
      <c r="N274" t="s">
        <v>1147</v>
      </c>
      <c r="P274" t="s">
        <v>1148</v>
      </c>
      <c r="R274" t="s">
        <v>1149</v>
      </c>
      <c r="T274" t="s">
        <v>351</v>
      </c>
      <c r="U274" t="s">
        <v>76</v>
      </c>
      <c r="W274" t="s">
        <v>330</v>
      </c>
      <c r="Y274" t="s">
        <v>87</v>
      </c>
      <c r="Z274" t="s">
        <v>76</v>
      </c>
      <c r="AC274" t="s">
        <v>1150</v>
      </c>
      <c r="AD274" t="s">
        <v>1151</v>
      </c>
      <c r="AE274" t="s">
        <v>1152</v>
      </c>
      <c r="AF274" t="s">
        <v>1153</v>
      </c>
    </row>
    <row r="275" spans="1:37" x14ac:dyDescent="0.25">
      <c r="A275" s="1">
        <v>41956</v>
      </c>
      <c r="E275" t="s">
        <v>46</v>
      </c>
      <c r="F275" s="3">
        <v>13000</v>
      </c>
      <c r="H275" s="3">
        <v>13000</v>
      </c>
      <c r="N275" t="s">
        <v>1154</v>
      </c>
      <c r="O275" t="s">
        <v>1155</v>
      </c>
      <c r="R275" t="s">
        <v>1156</v>
      </c>
      <c r="T275" t="s">
        <v>40</v>
      </c>
      <c r="U275" t="s">
        <v>55</v>
      </c>
      <c r="W275" t="s">
        <v>405</v>
      </c>
      <c r="Y275" t="s">
        <v>40</v>
      </c>
      <c r="Z275" t="s">
        <v>32</v>
      </c>
      <c r="AE275" t="s">
        <v>107</v>
      </c>
    </row>
    <row r="276" spans="1:37" x14ac:dyDescent="0.25">
      <c r="A276" s="1">
        <v>41959</v>
      </c>
      <c r="B276" s="6">
        <v>15500000</v>
      </c>
      <c r="E276" t="s">
        <v>83</v>
      </c>
      <c r="F276" s="3">
        <v>28000</v>
      </c>
      <c r="G276" s="3">
        <v>28000</v>
      </c>
      <c r="N276" t="s">
        <v>84</v>
      </c>
      <c r="O276" t="s">
        <v>1157</v>
      </c>
      <c r="P276" t="s">
        <v>1158</v>
      </c>
      <c r="R276" t="s">
        <v>1159</v>
      </c>
      <c r="T276" t="s">
        <v>1160</v>
      </c>
      <c r="U276" t="s">
        <v>41</v>
      </c>
      <c r="W276" t="s">
        <v>1161</v>
      </c>
      <c r="X276" t="s">
        <v>1162</v>
      </c>
      <c r="Y276" t="s">
        <v>87</v>
      </c>
      <c r="Z276" t="s">
        <v>44</v>
      </c>
      <c r="AB276" t="s">
        <v>248</v>
      </c>
      <c r="AD276" t="s">
        <v>1163</v>
      </c>
      <c r="AE276" t="s">
        <v>107</v>
      </c>
      <c r="AF276" t="s">
        <v>1037</v>
      </c>
    </row>
    <row r="277" spans="1:37" x14ac:dyDescent="0.25">
      <c r="A277" s="1">
        <v>41961</v>
      </c>
      <c r="E277" t="s">
        <v>36</v>
      </c>
      <c r="K277">
        <f>44+31</f>
        <v>75</v>
      </c>
      <c r="N277" t="s">
        <v>1174</v>
      </c>
      <c r="R277" t="s">
        <v>75</v>
      </c>
      <c r="T277" t="s">
        <v>40</v>
      </c>
      <c r="U277" t="s">
        <v>79</v>
      </c>
      <c r="W277" t="s">
        <v>1175</v>
      </c>
      <c r="Y277" t="s">
        <v>40</v>
      </c>
      <c r="Z277" t="s">
        <v>89</v>
      </c>
    </row>
    <row r="278" spans="1:37" x14ac:dyDescent="0.25">
      <c r="A278" s="1">
        <v>41961</v>
      </c>
      <c r="E278" t="s">
        <v>196</v>
      </c>
      <c r="F278" s="3">
        <v>1500</v>
      </c>
      <c r="J278" s="3">
        <v>1500</v>
      </c>
      <c r="N278" t="s">
        <v>84</v>
      </c>
      <c r="O278" t="s">
        <v>1170</v>
      </c>
      <c r="R278" t="s">
        <v>1171</v>
      </c>
      <c r="T278" t="s">
        <v>40</v>
      </c>
      <c r="U278" t="s">
        <v>41</v>
      </c>
      <c r="W278" t="s">
        <v>1172</v>
      </c>
      <c r="Y278" t="s">
        <v>40</v>
      </c>
      <c r="Z278" t="s">
        <v>55</v>
      </c>
      <c r="AE278" t="s">
        <v>107</v>
      </c>
      <c r="AF278" t="s">
        <v>1030</v>
      </c>
      <c r="AK278" t="s">
        <v>1173</v>
      </c>
    </row>
    <row r="279" spans="1:37" x14ac:dyDescent="0.25">
      <c r="A279" s="1">
        <v>41961</v>
      </c>
      <c r="B279" s="6">
        <v>2500000</v>
      </c>
      <c r="E279" t="s">
        <v>83</v>
      </c>
      <c r="F279" s="3">
        <v>3300</v>
      </c>
      <c r="G279" s="3">
        <v>3300</v>
      </c>
      <c r="N279" t="s">
        <v>291</v>
      </c>
      <c r="O279" t="s">
        <v>1167</v>
      </c>
      <c r="R279" t="s">
        <v>41</v>
      </c>
      <c r="T279" t="s">
        <v>40</v>
      </c>
      <c r="U279" t="s">
        <v>41</v>
      </c>
      <c r="W279" t="s">
        <v>223</v>
      </c>
      <c r="X279" t="s">
        <v>1168</v>
      </c>
      <c r="Y279" t="s">
        <v>40</v>
      </c>
      <c r="Z279" t="s">
        <v>76</v>
      </c>
      <c r="AE279" t="s">
        <v>1169</v>
      </c>
    </row>
    <row r="280" spans="1:37" x14ac:dyDescent="0.25">
      <c r="A280" s="1">
        <v>41961</v>
      </c>
      <c r="B280" s="6">
        <v>50000000</v>
      </c>
      <c r="D280" s="5">
        <v>7.7499999999999999E-2</v>
      </c>
      <c r="E280" t="s">
        <v>360</v>
      </c>
      <c r="F280" s="3">
        <v>32000</v>
      </c>
      <c r="H280" s="3">
        <v>32000</v>
      </c>
      <c r="N280" t="s">
        <v>1164</v>
      </c>
      <c r="R280" t="s">
        <v>546</v>
      </c>
      <c r="T280" t="s">
        <v>239</v>
      </c>
      <c r="U280" t="s">
        <v>128</v>
      </c>
      <c r="W280" t="s">
        <v>1165</v>
      </c>
      <c r="Y280" t="s">
        <v>40</v>
      </c>
      <c r="Z280" t="s">
        <v>89</v>
      </c>
      <c r="AB280" t="s">
        <v>1166</v>
      </c>
    </row>
    <row r="281" spans="1:37" x14ac:dyDescent="0.25">
      <c r="A281" s="1">
        <v>41962</v>
      </c>
      <c r="B281" s="6">
        <v>9800000</v>
      </c>
      <c r="E281" t="s">
        <v>124</v>
      </c>
      <c r="F281" s="3">
        <v>5500</v>
      </c>
      <c r="I281" s="3">
        <v>5500</v>
      </c>
      <c r="N281" t="s">
        <v>92</v>
      </c>
      <c r="O281" t="s">
        <v>1176</v>
      </c>
      <c r="P281" t="s">
        <v>1177</v>
      </c>
      <c r="R281" t="s">
        <v>1178</v>
      </c>
      <c r="T281" t="s">
        <v>40</v>
      </c>
      <c r="U281" t="s">
        <v>41</v>
      </c>
      <c r="W281" t="s">
        <v>1179</v>
      </c>
      <c r="X281" t="s">
        <v>1180</v>
      </c>
      <c r="Y281" t="s">
        <v>40</v>
      </c>
      <c r="Z281" t="s">
        <v>44</v>
      </c>
      <c r="AB281" t="s">
        <v>1181</v>
      </c>
    </row>
    <row r="282" spans="1:37" x14ac:dyDescent="0.25">
      <c r="A282" s="1">
        <v>41962</v>
      </c>
      <c r="E282" t="s">
        <v>36</v>
      </c>
      <c r="K282">
        <v>187</v>
      </c>
      <c r="N282" t="s">
        <v>64</v>
      </c>
      <c r="R282" t="s">
        <v>41</v>
      </c>
      <c r="U282" t="s">
        <v>41</v>
      </c>
      <c r="W282" t="s">
        <v>75</v>
      </c>
      <c r="Y282" t="s">
        <v>40</v>
      </c>
      <c r="Z282" t="s">
        <v>76</v>
      </c>
      <c r="AC282" t="s">
        <v>260</v>
      </c>
      <c r="AE282" t="s">
        <v>77</v>
      </c>
    </row>
    <row r="283" spans="1:37" x14ac:dyDescent="0.25">
      <c r="A283" s="1">
        <v>41963</v>
      </c>
      <c r="B283" s="6">
        <v>28500000</v>
      </c>
      <c r="E283" t="s">
        <v>124</v>
      </c>
      <c r="F283" s="3">
        <v>10312</v>
      </c>
      <c r="I283" s="3">
        <v>10312</v>
      </c>
      <c r="N283" t="s">
        <v>291</v>
      </c>
      <c r="P283" t="s">
        <v>1187</v>
      </c>
      <c r="R283" t="s">
        <v>1361</v>
      </c>
      <c r="T283" t="s">
        <v>40</v>
      </c>
      <c r="U283" t="s">
        <v>115</v>
      </c>
      <c r="W283" t="s">
        <v>1188</v>
      </c>
      <c r="Y283" t="s">
        <v>40</v>
      </c>
      <c r="Z283" t="s">
        <v>32</v>
      </c>
      <c r="AE283" t="s">
        <v>281</v>
      </c>
      <c r="AK283" t="s">
        <v>1189</v>
      </c>
    </row>
    <row r="284" spans="1:37" x14ac:dyDescent="0.25">
      <c r="A284" s="1">
        <v>41963</v>
      </c>
      <c r="B284" s="6">
        <v>54200000</v>
      </c>
      <c r="E284" t="s">
        <v>83</v>
      </c>
      <c r="F284" s="3">
        <v>27900</v>
      </c>
      <c r="G284" s="3">
        <v>27900</v>
      </c>
      <c r="L284">
        <v>369</v>
      </c>
      <c r="N284" t="s">
        <v>1182</v>
      </c>
      <c r="O284" t="s">
        <v>1183</v>
      </c>
      <c r="P284" t="s">
        <v>1184</v>
      </c>
      <c r="R284" t="s">
        <v>1051</v>
      </c>
      <c r="U284" t="s">
        <v>41</v>
      </c>
      <c r="W284" t="s">
        <v>1185</v>
      </c>
      <c r="Y284" t="s">
        <v>40</v>
      </c>
      <c r="Z284" t="s">
        <v>89</v>
      </c>
      <c r="AB284" t="s">
        <v>1186</v>
      </c>
      <c r="AC284" t="s">
        <v>1054</v>
      </c>
      <c r="AE284" t="s">
        <v>559</v>
      </c>
    </row>
    <row r="285" spans="1:37" x14ac:dyDescent="0.25">
      <c r="A285" s="1">
        <v>41967</v>
      </c>
      <c r="E285" t="s">
        <v>1198</v>
      </c>
      <c r="F285" s="3">
        <v>3500</v>
      </c>
      <c r="J285" s="3">
        <v>3500</v>
      </c>
      <c r="N285" t="s">
        <v>84</v>
      </c>
      <c r="P285" t="s">
        <v>1199</v>
      </c>
      <c r="R285" t="s">
        <v>433</v>
      </c>
      <c r="S285" t="s">
        <v>1200</v>
      </c>
      <c r="U285" t="s">
        <v>76</v>
      </c>
      <c r="W285" t="s">
        <v>1201</v>
      </c>
      <c r="Y285" t="s">
        <v>40</v>
      </c>
      <c r="Z285" t="s">
        <v>89</v>
      </c>
      <c r="AB285" t="s">
        <v>254</v>
      </c>
      <c r="AC285" t="s">
        <v>1202</v>
      </c>
      <c r="AH285" t="s">
        <v>1203</v>
      </c>
    </row>
    <row r="286" spans="1:37" x14ac:dyDescent="0.25">
      <c r="A286" s="1">
        <v>41967</v>
      </c>
      <c r="C286" s="4">
        <v>380000</v>
      </c>
      <c r="E286" t="s">
        <v>36</v>
      </c>
      <c r="K286">
        <v>41</v>
      </c>
      <c r="M286" t="s">
        <v>37</v>
      </c>
      <c r="N286" t="s">
        <v>1196</v>
      </c>
      <c r="R286" t="s">
        <v>855</v>
      </c>
      <c r="T286" t="s">
        <v>40</v>
      </c>
      <c r="U286" t="s">
        <v>41</v>
      </c>
      <c r="W286" t="s">
        <v>208</v>
      </c>
      <c r="Y286" t="s">
        <v>40</v>
      </c>
      <c r="Z286" t="s">
        <v>76</v>
      </c>
      <c r="AE286" t="s">
        <v>531</v>
      </c>
      <c r="AF286" t="s">
        <v>71</v>
      </c>
      <c r="AG286" t="s">
        <v>1197</v>
      </c>
    </row>
    <row r="287" spans="1:37" x14ac:dyDescent="0.25">
      <c r="A287" s="1">
        <v>41967</v>
      </c>
      <c r="E287" t="s">
        <v>46</v>
      </c>
      <c r="F287" s="3">
        <v>1000</v>
      </c>
      <c r="H287" s="3">
        <v>1000</v>
      </c>
      <c r="N287" t="s">
        <v>142</v>
      </c>
      <c r="O287" t="s">
        <v>1190</v>
      </c>
      <c r="R287" t="s">
        <v>1191</v>
      </c>
      <c r="T287" t="s">
        <v>40</v>
      </c>
      <c r="U287" t="s">
        <v>55</v>
      </c>
      <c r="W287" t="s">
        <v>1192</v>
      </c>
      <c r="Y287" t="s">
        <v>40</v>
      </c>
      <c r="Z287" t="s">
        <v>96</v>
      </c>
      <c r="AB287" t="s">
        <v>1191</v>
      </c>
      <c r="AE287" t="s">
        <v>216</v>
      </c>
    </row>
    <row r="288" spans="1:37" x14ac:dyDescent="0.25">
      <c r="A288" s="1">
        <v>41967</v>
      </c>
      <c r="D288" s="5">
        <v>7.9399999999999998E-2</v>
      </c>
      <c r="E288" t="s">
        <v>636</v>
      </c>
      <c r="F288" s="3">
        <v>2400</v>
      </c>
      <c r="I288" s="3">
        <v>2400</v>
      </c>
      <c r="N288" t="s">
        <v>131</v>
      </c>
      <c r="P288" t="s">
        <v>1193</v>
      </c>
      <c r="R288" t="s">
        <v>1194</v>
      </c>
      <c r="S288" t="s">
        <v>1195</v>
      </c>
      <c r="T288" t="s">
        <v>40</v>
      </c>
      <c r="U288" t="s">
        <v>41</v>
      </c>
      <c r="W288" t="s">
        <v>41</v>
      </c>
      <c r="Z288" t="s">
        <v>41</v>
      </c>
      <c r="AB288" t="s">
        <v>1193</v>
      </c>
    </row>
    <row r="289" spans="1:37" x14ac:dyDescent="0.25">
      <c r="A289" s="1">
        <v>41968</v>
      </c>
      <c r="B289" s="6">
        <v>51000000</v>
      </c>
      <c r="E289" t="s">
        <v>1204</v>
      </c>
      <c r="N289" t="s">
        <v>64</v>
      </c>
      <c r="R289" t="s">
        <v>1205</v>
      </c>
      <c r="T289" t="s">
        <v>40</v>
      </c>
      <c r="U289" t="s">
        <v>39</v>
      </c>
      <c r="W289" t="s">
        <v>50</v>
      </c>
      <c r="AC289" t="s">
        <v>1206</v>
      </c>
    </row>
    <row r="290" spans="1:37" x14ac:dyDescent="0.25">
      <c r="A290" s="1">
        <v>41968</v>
      </c>
      <c r="E290" t="s">
        <v>83</v>
      </c>
      <c r="F290" s="3">
        <v>6228</v>
      </c>
      <c r="G290" s="3">
        <v>6228</v>
      </c>
      <c r="N290" t="s">
        <v>586</v>
      </c>
      <c r="O290" t="s">
        <v>1207</v>
      </c>
      <c r="R290" t="s">
        <v>1208</v>
      </c>
      <c r="T290" t="s">
        <v>40</v>
      </c>
      <c r="U290" t="s">
        <v>41</v>
      </c>
      <c r="W290" t="s">
        <v>1209</v>
      </c>
      <c r="Y290" t="s">
        <v>87</v>
      </c>
      <c r="Z290" t="s">
        <v>50</v>
      </c>
      <c r="AB290" t="s">
        <v>1210</v>
      </c>
      <c r="AE290" t="s">
        <v>1211</v>
      </c>
    </row>
    <row r="291" spans="1:37" x14ac:dyDescent="0.25">
      <c r="A291" s="1">
        <v>41969</v>
      </c>
      <c r="E291" t="s">
        <v>83</v>
      </c>
      <c r="F291" s="3">
        <v>2773</v>
      </c>
      <c r="G291" s="3">
        <v>2773</v>
      </c>
      <c r="N291" t="s">
        <v>197</v>
      </c>
      <c r="O291" t="s">
        <v>1212</v>
      </c>
      <c r="P291" t="s">
        <v>1213</v>
      </c>
      <c r="R291" t="s">
        <v>280</v>
      </c>
      <c r="T291" t="s">
        <v>40</v>
      </c>
      <c r="U291" t="s">
        <v>41</v>
      </c>
      <c r="W291" t="s">
        <v>983</v>
      </c>
      <c r="Y291" t="s">
        <v>40</v>
      </c>
      <c r="Z291" t="s">
        <v>96</v>
      </c>
    </row>
    <row r="292" spans="1:37" x14ac:dyDescent="0.25">
      <c r="A292" s="1">
        <v>41971</v>
      </c>
      <c r="B292" s="6">
        <v>365000000</v>
      </c>
      <c r="E292" t="s">
        <v>36</v>
      </c>
      <c r="F292" s="3">
        <v>326000</v>
      </c>
      <c r="K292">
        <v>3786</v>
      </c>
      <c r="N292" t="s">
        <v>64</v>
      </c>
      <c r="R292" t="s">
        <v>674</v>
      </c>
      <c r="T292" t="s">
        <v>67</v>
      </c>
      <c r="U292" t="s">
        <v>76</v>
      </c>
      <c r="W292" t="s">
        <v>1214</v>
      </c>
      <c r="Y292" t="s">
        <v>40</v>
      </c>
      <c r="Z292" t="s">
        <v>135</v>
      </c>
      <c r="AE292" t="s">
        <v>77</v>
      </c>
    </row>
    <row r="293" spans="1:37" x14ac:dyDescent="0.25">
      <c r="A293" s="1">
        <v>41974</v>
      </c>
      <c r="E293" t="s">
        <v>478</v>
      </c>
      <c r="F293" s="3">
        <v>107500</v>
      </c>
      <c r="G293" s="3">
        <v>107500</v>
      </c>
      <c r="N293" t="s">
        <v>64</v>
      </c>
      <c r="R293" t="s">
        <v>1375</v>
      </c>
      <c r="T293" t="s">
        <v>351</v>
      </c>
      <c r="U293" t="s">
        <v>76</v>
      </c>
      <c r="W293" t="s">
        <v>42</v>
      </c>
      <c r="X293" t="s">
        <v>305</v>
      </c>
      <c r="Y293" t="s">
        <v>40</v>
      </c>
      <c r="Z293" t="s">
        <v>76</v>
      </c>
      <c r="AE293" t="s">
        <v>281</v>
      </c>
      <c r="AF293" t="s">
        <v>313</v>
      </c>
    </row>
    <row r="294" spans="1:37" x14ac:dyDescent="0.25">
      <c r="A294" s="1">
        <v>41974</v>
      </c>
      <c r="B294" s="6">
        <v>47500000</v>
      </c>
      <c r="E294" t="s">
        <v>83</v>
      </c>
      <c r="F294" s="3">
        <v>30000</v>
      </c>
      <c r="G294" s="3">
        <v>30000</v>
      </c>
      <c r="N294" t="s">
        <v>131</v>
      </c>
      <c r="O294" t="s">
        <v>1362</v>
      </c>
      <c r="P294" t="s">
        <v>1363</v>
      </c>
      <c r="R294" t="s">
        <v>154</v>
      </c>
      <c r="T294" t="s">
        <v>1364</v>
      </c>
      <c r="U294" t="s">
        <v>44</v>
      </c>
      <c r="W294" t="s">
        <v>494</v>
      </c>
      <c r="Y294" t="s">
        <v>87</v>
      </c>
      <c r="Z294" t="s">
        <v>44</v>
      </c>
      <c r="AB294" t="s">
        <v>1365</v>
      </c>
      <c r="AC294" t="s">
        <v>158</v>
      </c>
      <c r="AE294" t="s">
        <v>281</v>
      </c>
      <c r="AF294" t="s">
        <v>1230</v>
      </c>
    </row>
    <row r="295" spans="1:37" x14ac:dyDescent="0.25">
      <c r="A295" s="1">
        <v>41974</v>
      </c>
      <c r="B295" s="6">
        <v>5525000</v>
      </c>
      <c r="E295" t="s">
        <v>478</v>
      </c>
      <c r="N295" t="s">
        <v>473</v>
      </c>
      <c r="P295" t="s">
        <v>479</v>
      </c>
      <c r="R295" t="s">
        <v>129</v>
      </c>
      <c r="T295" t="s">
        <v>476</v>
      </c>
      <c r="U295" t="s">
        <v>128</v>
      </c>
      <c r="W295" t="s">
        <v>1368</v>
      </c>
      <c r="Y295" t="s">
        <v>40</v>
      </c>
      <c r="Z295" t="s">
        <v>39</v>
      </c>
      <c r="AC295" t="s">
        <v>1369</v>
      </c>
      <c r="AE295" t="s">
        <v>1369</v>
      </c>
    </row>
    <row r="296" spans="1:37" x14ac:dyDescent="0.25">
      <c r="A296" s="1">
        <v>41974</v>
      </c>
      <c r="B296" s="6">
        <v>1000000</v>
      </c>
      <c r="E296" t="s">
        <v>83</v>
      </c>
      <c r="F296" s="3">
        <v>1250</v>
      </c>
      <c r="G296" s="3">
        <v>1250</v>
      </c>
      <c r="N296" t="s">
        <v>1372</v>
      </c>
      <c r="O296" t="s">
        <v>1373</v>
      </c>
      <c r="R296" t="s">
        <v>41</v>
      </c>
      <c r="U296" t="s">
        <v>41</v>
      </c>
      <c r="W296" t="s">
        <v>280</v>
      </c>
      <c r="Z296" t="s">
        <v>41</v>
      </c>
      <c r="AE296" t="s">
        <v>1374</v>
      </c>
    </row>
    <row r="297" spans="1:37" x14ac:dyDescent="0.25">
      <c r="A297" s="1">
        <v>41974</v>
      </c>
      <c r="B297" s="6">
        <v>1700000</v>
      </c>
      <c r="E297" t="s">
        <v>83</v>
      </c>
      <c r="F297" s="3">
        <v>2737</v>
      </c>
      <c r="G297" s="3">
        <v>2737</v>
      </c>
      <c r="L297">
        <v>31</v>
      </c>
      <c r="N297" t="s">
        <v>853</v>
      </c>
      <c r="O297" t="s">
        <v>1370</v>
      </c>
      <c r="R297" t="s">
        <v>1371</v>
      </c>
      <c r="T297" t="s">
        <v>40</v>
      </c>
      <c r="U297" t="s">
        <v>55</v>
      </c>
      <c r="W297" t="s">
        <v>1296</v>
      </c>
      <c r="Y297" t="s">
        <v>40</v>
      </c>
      <c r="Z297" t="s">
        <v>55</v>
      </c>
      <c r="AC297" t="s">
        <v>375</v>
      </c>
      <c r="AE297" t="s">
        <v>136</v>
      </c>
    </row>
    <row r="298" spans="1:37" x14ac:dyDescent="0.25">
      <c r="A298" s="1">
        <v>41974</v>
      </c>
      <c r="E298" t="s">
        <v>36</v>
      </c>
      <c r="K298">
        <v>113</v>
      </c>
      <c r="N298" t="s">
        <v>225</v>
      </c>
      <c r="R298" t="s">
        <v>1265</v>
      </c>
      <c r="S298" t="s">
        <v>1366</v>
      </c>
      <c r="T298" t="s">
        <v>40</v>
      </c>
      <c r="U298" t="s">
        <v>76</v>
      </c>
      <c r="W298" t="s">
        <v>1367</v>
      </c>
      <c r="Y298" t="s">
        <v>40</v>
      </c>
      <c r="Z298" t="s">
        <v>135</v>
      </c>
    </row>
    <row r="299" spans="1:37" x14ac:dyDescent="0.25">
      <c r="A299" s="1">
        <v>41975</v>
      </c>
      <c r="B299" s="6">
        <v>2500000</v>
      </c>
      <c r="E299" t="s">
        <v>1356</v>
      </c>
      <c r="N299" t="s">
        <v>695</v>
      </c>
      <c r="R299" t="s">
        <v>1357</v>
      </c>
      <c r="T299" t="s">
        <v>40</v>
      </c>
      <c r="U299" t="s">
        <v>115</v>
      </c>
      <c r="W299" t="s">
        <v>231</v>
      </c>
      <c r="Y299" t="s">
        <v>40</v>
      </c>
      <c r="Z299" t="s">
        <v>44</v>
      </c>
      <c r="AC299" t="s">
        <v>1358</v>
      </c>
      <c r="AE299" t="s">
        <v>107</v>
      </c>
    </row>
    <row r="300" spans="1:37" x14ac:dyDescent="0.25">
      <c r="A300" s="1">
        <v>41975</v>
      </c>
      <c r="B300" s="6">
        <v>1000000</v>
      </c>
      <c r="E300" t="s">
        <v>573</v>
      </c>
      <c r="N300" t="s">
        <v>197</v>
      </c>
      <c r="O300" t="s">
        <v>1359</v>
      </c>
      <c r="P300" t="s">
        <v>1360</v>
      </c>
      <c r="R300" t="s">
        <v>41</v>
      </c>
      <c r="T300" t="s">
        <v>40</v>
      </c>
      <c r="U300" t="s">
        <v>41</v>
      </c>
    </row>
    <row r="301" spans="1:37" x14ac:dyDescent="0.25">
      <c r="A301" s="1">
        <v>41977</v>
      </c>
      <c r="E301" t="s">
        <v>36</v>
      </c>
      <c r="K301">
        <v>100</v>
      </c>
      <c r="N301" t="s">
        <v>84</v>
      </c>
      <c r="P301" t="s">
        <v>1349</v>
      </c>
      <c r="R301" t="s">
        <v>75</v>
      </c>
      <c r="T301" t="s">
        <v>40</v>
      </c>
      <c r="U301" t="s">
        <v>79</v>
      </c>
      <c r="W301" t="s">
        <v>1350</v>
      </c>
      <c r="Y301" t="s">
        <v>40</v>
      </c>
      <c r="Z301" t="s">
        <v>89</v>
      </c>
    </row>
    <row r="302" spans="1:37" x14ac:dyDescent="0.25">
      <c r="A302" s="1">
        <v>41977</v>
      </c>
      <c r="E302" t="s">
        <v>245</v>
      </c>
      <c r="F302" s="3">
        <v>25000</v>
      </c>
      <c r="G302" s="3">
        <v>25000</v>
      </c>
      <c r="N302" t="s">
        <v>84</v>
      </c>
      <c r="P302" t="s">
        <v>1344</v>
      </c>
      <c r="R302" t="s">
        <v>433</v>
      </c>
      <c r="S302" t="s">
        <v>1345</v>
      </c>
      <c r="T302" t="s">
        <v>40</v>
      </c>
      <c r="U302" t="s">
        <v>76</v>
      </c>
      <c r="W302" t="s">
        <v>1346</v>
      </c>
      <c r="Y302" t="s">
        <v>40</v>
      </c>
      <c r="Z302" t="s">
        <v>55</v>
      </c>
      <c r="AC302" t="s">
        <v>1347</v>
      </c>
      <c r="AE302" t="s">
        <v>136</v>
      </c>
      <c r="AK302" t="s">
        <v>1348</v>
      </c>
    </row>
    <row r="303" spans="1:37" x14ac:dyDescent="0.25">
      <c r="A303" s="1">
        <v>41977</v>
      </c>
      <c r="E303" t="s">
        <v>1351</v>
      </c>
      <c r="F303" s="3">
        <v>9370</v>
      </c>
      <c r="H303" s="3">
        <v>9370</v>
      </c>
      <c r="N303" t="s">
        <v>1352</v>
      </c>
      <c r="P303" t="s">
        <v>1353</v>
      </c>
      <c r="R303" t="s">
        <v>41</v>
      </c>
      <c r="U303" t="s">
        <v>41</v>
      </c>
      <c r="W303" t="s">
        <v>1355</v>
      </c>
      <c r="Y303" t="s">
        <v>40</v>
      </c>
      <c r="Z303" t="s">
        <v>1354</v>
      </c>
      <c r="AE303" t="s">
        <v>136</v>
      </c>
    </row>
    <row r="304" spans="1:37" x14ac:dyDescent="0.25">
      <c r="A304" s="1">
        <v>41978</v>
      </c>
      <c r="B304" s="6">
        <v>53000000</v>
      </c>
      <c r="E304" t="s">
        <v>245</v>
      </c>
      <c r="F304" s="3">
        <f>13562+3816+4497</f>
        <v>21875</v>
      </c>
      <c r="G304" s="3">
        <v>21875</v>
      </c>
      <c r="N304" t="s">
        <v>1337</v>
      </c>
      <c r="R304" t="s">
        <v>1338</v>
      </c>
      <c r="T304" t="s">
        <v>1339</v>
      </c>
      <c r="U304" t="s">
        <v>76</v>
      </c>
      <c r="W304" t="s">
        <v>1028</v>
      </c>
      <c r="Y304" t="s">
        <v>87</v>
      </c>
      <c r="Z304" t="s">
        <v>76</v>
      </c>
      <c r="AB304" t="s">
        <v>1340</v>
      </c>
      <c r="AC304" t="s">
        <v>717</v>
      </c>
      <c r="AD304" t="s">
        <v>1342</v>
      </c>
      <c r="AE304" t="s">
        <v>1341</v>
      </c>
      <c r="AG304" t="s">
        <v>721</v>
      </c>
    </row>
    <row r="305" spans="1:37" x14ac:dyDescent="0.25">
      <c r="A305" s="1">
        <v>41981</v>
      </c>
      <c r="E305" t="s">
        <v>1330</v>
      </c>
      <c r="K305">
        <v>28</v>
      </c>
      <c r="N305" t="s">
        <v>291</v>
      </c>
      <c r="P305" t="s">
        <v>1331</v>
      </c>
      <c r="R305" t="s">
        <v>433</v>
      </c>
      <c r="S305" t="s">
        <v>1200</v>
      </c>
      <c r="T305" t="s">
        <v>40</v>
      </c>
      <c r="U305" t="s">
        <v>76</v>
      </c>
      <c r="W305" t="s">
        <v>1332</v>
      </c>
      <c r="Y305" t="s">
        <v>40</v>
      </c>
      <c r="Z305" t="s">
        <v>135</v>
      </c>
    </row>
    <row r="306" spans="1:37" x14ac:dyDescent="0.25">
      <c r="A306" s="1">
        <v>41981</v>
      </c>
      <c r="B306" s="6">
        <v>2000000</v>
      </c>
      <c r="E306" t="s">
        <v>321</v>
      </c>
      <c r="F306" s="3">
        <v>1774</v>
      </c>
      <c r="N306" t="s">
        <v>1220</v>
      </c>
      <c r="P306" t="s">
        <v>1333</v>
      </c>
      <c r="R306" t="s">
        <v>1004</v>
      </c>
      <c r="T306" t="s">
        <v>40</v>
      </c>
      <c r="U306" t="s">
        <v>841</v>
      </c>
      <c r="W306" t="s">
        <v>1334</v>
      </c>
      <c r="Y306" t="s">
        <v>40</v>
      </c>
      <c r="Z306" t="s">
        <v>89</v>
      </c>
      <c r="AC306" t="s">
        <v>1335</v>
      </c>
      <c r="AE306" t="s">
        <v>1225</v>
      </c>
    </row>
    <row r="307" spans="1:37" x14ac:dyDescent="0.25">
      <c r="A307" s="1">
        <v>41981</v>
      </c>
      <c r="E307" t="s">
        <v>83</v>
      </c>
      <c r="F307" s="3">
        <v>932</v>
      </c>
      <c r="G307" s="3">
        <v>932</v>
      </c>
      <c r="N307" t="s">
        <v>283</v>
      </c>
      <c r="O307" t="s">
        <v>1336</v>
      </c>
      <c r="R307" t="s">
        <v>41</v>
      </c>
      <c r="T307" t="s">
        <v>40</v>
      </c>
      <c r="U307" t="s">
        <v>41</v>
      </c>
      <c r="W307" t="s">
        <v>983</v>
      </c>
      <c r="Y307" t="s">
        <v>40</v>
      </c>
      <c r="Z307" t="s">
        <v>96</v>
      </c>
      <c r="AE307" t="s">
        <v>136</v>
      </c>
    </row>
    <row r="308" spans="1:37" x14ac:dyDescent="0.25">
      <c r="A308" s="1">
        <v>41982</v>
      </c>
      <c r="B308" s="6">
        <v>5300000</v>
      </c>
      <c r="E308" t="s">
        <v>36</v>
      </c>
      <c r="K308">
        <f>38+21</f>
        <v>59</v>
      </c>
      <c r="N308" t="s">
        <v>1328</v>
      </c>
      <c r="R308" t="s">
        <v>1329</v>
      </c>
      <c r="T308" t="s">
        <v>40</v>
      </c>
      <c r="U308" t="s">
        <v>41</v>
      </c>
      <c r="W308" t="s">
        <v>472</v>
      </c>
      <c r="Y308" t="s">
        <v>40</v>
      </c>
      <c r="Z308" t="s">
        <v>135</v>
      </c>
    </row>
    <row r="309" spans="1:37" x14ac:dyDescent="0.25">
      <c r="A309" s="1">
        <v>41983</v>
      </c>
      <c r="B309" s="6">
        <v>76000000</v>
      </c>
      <c r="E309" t="s">
        <v>224</v>
      </c>
      <c r="F309" s="3">
        <v>28400</v>
      </c>
      <c r="I309" s="3" t="s">
        <v>1326</v>
      </c>
      <c r="K309">
        <v>400</v>
      </c>
      <c r="N309" t="s">
        <v>84</v>
      </c>
      <c r="R309" t="s">
        <v>1327</v>
      </c>
      <c r="T309" t="s">
        <v>40</v>
      </c>
      <c r="U309" t="s">
        <v>76</v>
      </c>
      <c r="W309" t="s">
        <v>50</v>
      </c>
      <c r="AC309" t="s">
        <v>45</v>
      </c>
    </row>
    <row r="310" spans="1:37" x14ac:dyDescent="0.25">
      <c r="A310" s="1">
        <v>41983</v>
      </c>
      <c r="B310" s="6">
        <v>3400000</v>
      </c>
      <c r="E310" t="s">
        <v>83</v>
      </c>
      <c r="F310" s="3">
        <v>10000</v>
      </c>
      <c r="G310" s="3">
        <v>10000</v>
      </c>
      <c r="N310" t="s">
        <v>283</v>
      </c>
      <c r="O310" t="s">
        <v>1319</v>
      </c>
      <c r="R310" t="s">
        <v>1320</v>
      </c>
      <c r="T310" t="s">
        <v>40</v>
      </c>
      <c r="U310" t="s">
        <v>1321</v>
      </c>
      <c r="W310" t="s">
        <v>1322</v>
      </c>
      <c r="X310" t="s">
        <v>1323</v>
      </c>
      <c r="Y310" t="s">
        <v>87</v>
      </c>
      <c r="Z310" t="s">
        <v>76</v>
      </c>
      <c r="AC310" t="s">
        <v>688</v>
      </c>
      <c r="AD310" t="s">
        <v>1324</v>
      </c>
      <c r="AK310" t="s">
        <v>1325</v>
      </c>
    </row>
    <row r="311" spans="1:37" x14ac:dyDescent="0.25">
      <c r="A311" s="1">
        <v>41984</v>
      </c>
      <c r="E311" t="s">
        <v>245</v>
      </c>
      <c r="F311" s="3">
        <f>5572+7582+4834</f>
        <v>17988</v>
      </c>
      <c r="G311" s="3">
        <v>17988</v>
      </c>
      <c r="N311" t="s">
        <v>1317</v>
      </c>
      <c r="P311" t="s">
        <v>1343</v>
      </c>
      <c r="R311" t="s">
        <v>289</v>
      </c>
      <c r="T311" t="s">
        <v>40</v>
      </c>
      <c r="U311" t="s">
        <v>44</v>
      </c>
      <c r="W311" t="s">
        <v>1318</v>
      </c>
      <c r="Y311" t="s">
        <v>40</v>
      </c>
      <c r="Z311" t="s">
        <v>79</v>
      </c>
    </row>
    <row r="312" spans="1:37" x14ac:dyDescent="0.25">
      <c r="A312" s="1">
        <v>41984</v>
      </c>
      <c r="B312" s="6">
        <v>430000000</v>
      </c>
      <c r="E312" t="s">
        <v>245</v>
      </c>
      <c r="F312" s="3">
        <v>430000</v>
      </c>
      <c r="G312" s="3">
        <v>430000</v>
      </c>
      <c r="N312" t="s">
        <v>64</v>
      </c>
      <c r="R312" t="s">
        <v>1215</v>
      </c>
      <c r="T312" t="s">
        <v>67</v>
      </c>
      <c r="U312" t="s">
        <v>76</v>
      </c>
      <c r="W312" t="s">
        <v>1216</v>
      </c>
      <c r="Y312" t="s">
        <v>40</v>
      </c>
      <c r="Z312" t="s">
        <v>1217</v>
      </c>
      <c r="AB312" t="s">
        <v>479</v>
      </c>
      <c r="AG312" t="s">
        <v>1188</v>
      </c>
    </row>
    <row r="313" spans="1:37" x14ac:dyDescent="0.25">
      <c r="A313" s="1">
        <v>41985</v>
      </c>
      <c r="B313" s="6">
        <v>89000000</v>
      </c>
      <c r="E313" t="s">
        <v>36</v>
      </c>
      <c r="K313">
        <v>976</v>
      </c>
      <c r="N313" t="s">
        <v>64</v>
      </c>
      <c r="R313" t="s">
        <v>674</v>
      </c>
      <c r="T313" t="s">
        <v>67</v>
      </c>
      <c r="U313" t="s">
        <v>76</v>
      </c>
      <c r="W313" t="s">
        <v>405</v>
      </c>
      <c r="Y313" t="s">
        <v>40</v>
      </c>
      <c r="Z313" t="s">
        <v>1218</v>
      </c>
      <c r="AE313" t="s">
        <v>77</v>
      </c>
      <c r="AK313" t="s">
        <v>1219</v>
      </c>
    </row>
    <row r="314" spans="1:37" x14ac:dyDescent="0.25">
      <c r="A314" s="1">
        <v>41988</v>
      </c>
      <c r="E314" t="s">
        <v>875</v>
      </c>
      <c r="F314" s="3">
        <v>2164</v>
      </c>
      <c r="G314" s="3">
        <v>2164</v>
      </c>
      <c r="N314" t="s">
        <v>1220</v>
      </c>
      <c r="O314" t="s">
        <v>1221</v>
      </c>
      <c r="P314" t="s">
        <v>1222</v>
      </c>
      <c r="R314" t="s">
        <v>1223</v>
      </c>
      <c r="U314" t="s">
        <v>89</v>
      </c>
      <c r="W314" t="s">
        <v>1224</v>
      </c>
      <c r="Y314" t="s">
        <v>40</v>
      </c>
      <c r="Z314" t="s">
        <v>55</v>
      </c>
      <c r="AE314" t="s">
        <v>1225</v>
      </c>
    </row>
    <row r="315" spans="1:37" x14ac:dyDescent="0.25">
      <c r="A315" s="1">
        <v>41989</v>
      </c>
      <c r="B315" s="6">
        <v>75000000</v>
      </c>
      <c r="E315" t="s">
        <v>360</v>
      </c>
      <c r="F315" s="3">
        <v>107000</v>
      </c>
      <c r="H315" s="3">
        <v>107000</v>
      </c>
      <c r="N315" t="s">
        <v>84</v>
      </c>
      <c r="O315" t="s">
        <v>1226</v>
      </c>
      <c r="P315" t="s">
        <v>1227</v>
      </c>
      <c r="R315" t="s">
        <v>1228</v>
      </c>
      <c r="T315" t="s">
        <v>67</v>
      </c>
      <c r="U315" t="s">
        <v>76</v>
      </c>
      <c r="W315" t="s">
        <v>851</v>
      </c>
      <c r="Y315" t="s">
        <v>40</v>
      </c>
      <c r="Z315" t="s">
        <v>89</v>
      </c>
      <c r="AB315" t="s">
        <v>1229</v>
      </c>
      <c r="AD315" t="s">
        <v>1037</v>
      </c>
      <c r="AE315" t="s">
        <v>531</v>
      </c>
      <c r="AF315" t="s">
        <v>1230</v>
      </c>
    </row>
    <row r="316" spans="1:37" x14ac:dyDescent="0.25">
      <c r="A316" s="1">
        <v>41989</v>
      </c>
      <c r="E316" t="s">
        <v>360</v>
      </c>
      <c r="F316" s="3">
        <v>15000</v>
      </c>
      <c r="H316" s="3">
        <v>15000</v>
      </c>
      <c r="N316" t="s">
        <v>283</v>
      </c>
      <c r="O316" t="s">
        <v>1236</v>
      </c>
      <c r="R316" t="s">
        <v>364</v>
      </c>
      <c r="S316" t="s">
        <v>1237</v>
      </c>
      <c r="T316" t="s">
        <v>351</v>
      </c>
      <c r="U316" t="s">
        <v>76</v>
      </c>
      <c r="W316" t="s">
        <v>1238</v>
      </c>
      <c r="Y316" t="s">
        <v>40</v>
      </c>
      <c r="Z316" t="s">
        <v>55</v>
      </c>
      <c r="AB316" t="s">
        <v>1239</v>
      </c>
      <c r="AE316" t="s">
        <v>531</v>
      </c>
      <c r="AF316" t="s">
        <v>1230</v>
      </c>
    </row>
    <row r="317" spans="1:37" x14ac:dyDescent="0.25">
      <c r="A317" s="1">
        <v>41989</v>
      </c>
      <c r="E317" t="s">
        <v>46</v>
      </c>
      <c r="F317" s="3">
        <v>2700</v>
      </c>
      <c r="H317" s="3">
        <v>2700</v>
      </c>
      <c r="N317" t="s">
        <v>1231</v>
      </c>
      <c r="P317" t="s">
        <v>1232</v>
      </c>
      <c r="R317" t="s">
        <v>41</v>
      </c>
      <c r="U317" t="s">
        <v>41</v>
      </c>
      <c r="W317" t="s">
        <v>1233</v>
      </c>
      <c r="Z317" t="s">
        <v>41</v>
      </c>
      <c r="AB317" t="s">
        <v>1234</v>
      </c>
      <c r="AE317" t="s">
        <v>1235</v>
      </c>
    </row>
    <row r="318" spans="1:37" x14ac:dyDescent="0.25">
      <c r="A318" s="1">
        <v>41990</v>
      </c>
      <c r="E318" t="s">
        <v>83</v>
      </c>
      <c r="F318" s="3">
        <v>1270</v>
      </c>
      <c r="G318" s="3">
        <v>1270</v>
      </c>
      <c r="L318">
        <v>40</v>
      </c>
      <c r="N318" t="s">
        <v>945</v>
      </c>
      <c r="O318" t="s">
        <v>1313</v>
      </c>
      <c r="P318" t="s">
        <v>1314</v>
      </c>
      <c r="R318" t="s">
        <v>1315</v>
      </c>
      <c r="T318" t="s">
        <v>40</v>
      </c>
      <c r="U318" t="s">
        <v>55</v>
      </c>
      <c r="W318" t="s">
        <v>41</v>
      </c>
      <c r="Z318" t="s">
        <v>41</v>
      </c>
      <c r="AC318" t="s">
        <v>136</v>
      </c>
      <c r="AE318" t="s">
        <v>227</v>
      </c>
      <c r="AK318" t="s">
        <v>1316</v>
      </c>
    </row>
    <row r="319" spans="1:37" x14ac:dyDescent="0.25">
      <c r="A319" s="1">
        <v>41990</v>
      </c>
      <c r="B319" s="6">
        <v>130000000</v>
      </c>
      <c r="E319" t="s">
        <v>732</v>
      </c>
      <c r="L319">
        <v>1755</v>
      </c>
      <c r="N319" t="s">
        <v>84</v>
      </c>
      <c r="P319" t="s">
        <v>1258</v>
      </c>
      <c r="R319" t="s">
        <v>105</v>
      </c>
      <c r="S319" t="s">
        <v>1259</v>
      </c>
      <c r="T319" t="s">
        <v>87</v>
      </c>
      <c r="U319" t="s">
        <v>76</v>
      </c>
      <c r="V319" t="s">
        <v>971</v>
      </c>
      <c r="W319" t="s">
        <v>1260</v>
      </c>
      <c r="Y319" t="s">
        <v>40</v>
      </c>
      <c r="Z319" t="s">
        <v>55</v>
      </c>
      <c r="AB319" t="s">
        <v>1260</v>
      </c>
      <c r="AE319" t="s">
        <v>136</v>
      </c>
      <c r="AF319" t="s">
        <v>1261</v>
      </c>
    </row>
    <row r="320" spans="1:37" x14ac:dyDescent="0.25">
      <c r="A320" s="1">
        <v>41990</v>
      </c>
      <c r="B320" s="6">
        <v>51570000</v>
      </c>
      <c r="E320" t="s">
        <v>83</v>
      </c>
      <c r="F320" s="3">
        <v>20000</v>
      </c>
      <c r="G320" s="3">
        <v>20000</v>
      </c>
      <c r="L320">
        <v>450</v>
      </c>
      <c r="N320" t="s">
        <v>131</v>
      </c>
      <c r="P320" t="s">
        <v>1240</v>
      </c>
      <c r="R320" t="s">
        <v>1375</v>
      </c>
      <c r="T320" t="s">
        <v>351</v>
      </c>
      <c r="U320" t="s">
        <v>76</v>
      </c>
      <c r="W320" t="s">
        <v>1241</v>
      </c>
      <c r="Y320" t="s">
        <v>87</v>
      </c>
      <c r="Z320" t="s">
        <v>76</v>
      </c>
      <c r="AB320" t="s">
        <v>1242</v>
      </c>
      <c r="AC320" t="s">
        <v>1243</v>
      </c>
      <c r="AE320" t="s">
        <v>281</v>
      </c>
      <c r="AJ320" t="s">
        <v>1244</v>
      </c>
    </row>
    <row r="321" spans="1:37" x14ac:dyDescent="0.25">
      <c r="A321" s="1">
        <v>41990</v>
      </c>
      <c r="B321" s="6">
        <v>44000000</v>
      </c>
      <c r="D321" s="5" t="s">
        <v>1245</v>
      </c>
      <c r="E321" t="s">
        <v>83</v>
      </c>
      <c r="F321" s="3">
        <v>12924</v>
      </c>
      <c r="G321" s="3">
        <v>12924</v>
      </c>
      <c r="N321" t="s">
        <v>84</v>
      </c>
      <c r="O321" t="s">
        <v>1246</v>
      </c>
      <c r="P321" t="s">
        <v>1247</v>
      </c>
      <c r="R321" t="s">
        <v>75</v>
      </c>
      <c r="S321" t="s">
        <v>1248</v>
      </c>
      <c r="T321" t="s">
        <v>40</v>
      </c>
      <c r="U321" t="s">
        <v>79</v>
      </c>
      <c r="W321" t="s">
        <v>1249</v>
      </c>
      <c r="Y321" t="s">
        <v>40</v>
      </c>
      <c r="Z321" t="s">
        <v>41</v>
      </c>
      <c r="AB321" t="s">
        <v>1250</v>
      </c>
      <c r="AC321" t="s">
        <v>531</v>
      </c>
      <c r="AD321" t="s">
        <v>1251</v>
      </c>
      <c r="AE321" t="s">
        <v>45</v>
      </c>
      <c r="AF321" t="s">
        <v>313</v>
      </c>
    </row>
    <row r="322" spans="1:37" x14ac:dyDescent="0.25">
      <c r="A322" s="1">
        <v>41990</v>
      </c>
      <c r="E322" t="s">
        <v>83</v>
      </c>
      <c r="F322" s="3">
        <v>5750</v>
      </c>
      <c r="G322" s="3">
        <v>5750</v>
      </c>
      <c r="L322">
        <v>64</v>
      </c>
      <c r="N322" t="s">
        <v>84</v>
      </c>
      <c r="O322" t="s">
        <v>1252</v>
      </c>
      <c r="R322" t="s">
        <v>1253</v>
      </c>
      <c r="T322" t="s">
        <v>40</v>
      </c>
      <c r="U322" t="s">
        <v>41</v>
      </c>
      <c r="AB322" t="s">
        <v>1254</v>
      </c>
      <c r="AC322" t="s">
        <v>1255</v>
      </c>
      <c r="AE322" t="s">
        <v>531</v>
      </c>
      <c r="AF322" t="s">
        <v>1256</v>
      </c>
      <c r="AK322" t="s">
        <v>1257</v>
      </c>
    </row>
    <row r="323" spans="1:37" x14ac:dyDescent="0.25">
      <c r="A323" s="1">
        <v>41991</v>
      </c>
      <c r="E323" t="s">
        <v>124</v>
      </c>
      <c r="F323" s="3">
        <v>4600</v>
      </c>
      <c r="I323" s="3">
        <v>4600</v>
      </c>
      <c r="N323" t="s">
        <v>84</v>
      </c>
      <c r="P323" t="s">
        <v>1309</v>
      </c>
      <c r="R323" t="s">
        <v>304</v>
      </c>
      <c r="T323" t="s">
        <v>40</v>
      </c>
      <c r="U323" t="s">
        <v>41</v>
      </c>
      <c r="W323" t="s">
        <v>42</v>
      </c>
      <c r="Y323" t="s">
        <v>351</v>
      </c>
      <c r="Z323" t="s">
        <v>76</v>
      </c>
      <c r="AB323" t="s">
        <v>1310</v>
      </c>
    </row>
    <row r="324" spans="1:37" x14ac:dyDescent="0.25">
      <c r="A324" s="1">
        <v>41991</v>
      </c>
      <c r="E324" t="s">
        <v>993</v>
      </c>
      <c r="F324" s="3">
        <f>2500</f>
        <v>2500</v>
      </c>
      <c r="G324" s="3">
        <v>900</v>
      </c>
      <c r="H324" s="3">
        <v>1600</v>
      </c>
      <c r="N324" t="s">
        <v>1182</v>
      </c>
      <c r="P324" t="s">
        <v>1311</v>
      </c>
      <c r="R324" t="s">
        <v>1312</v>
      </c>
      <c r="T324" t="s">
        <v>40</v>
      </c>
      <c r="U324" t="s">
        <v>55</v>
      </c>
      <c r="W324" t="s">
        <v>118</v>
      </c>
      <c r="Y324" t="s">
        <v>40</v>
      </c>
      <c r="Z324" t="s">
        <v>76</v>
      </c>
      <c r="AB324" t="s">
        <v>1312</v>
      </c>
    </row>
    <row r="325" spans="1:37" x14ac:dyDescent="0.25">
      <c r="A325" s="1">
        <v>41992</v>
      </c>
      <c r="B325" s="6">
        <v>68500000</v>
      </c>
      <c r="E325" t="s">
        <v>83</v>
      </c>
      <c r="F325" s="3">
        <v>11420</v>
      </c>
      <c r="G325" s="3">
        <v>11420</v>
      </c>
      <c r="N325" t="s">
        <v>131</v>
      </c>
      <c r="O325" t="s">
        <v>1305</v>
      </c>
      <c r="P325" t="s">
        <v>1306</v>
      </c>
      <c r="R325" t="s">
        <v>466</v>
      </c>
      <c r="U325" t="s">
        <v>76</v>
      </c>
      <c r="W325" t="s">
        <v>50</v>
      </c>
      <c r="AB325" t="s">
        <v>1307</v>
      </c>
      <c r="AD325" t="s">
        <v>1251</v>
      </c>
      <c r="AE325" t="s">
        <v>1308</v>
      </c>
      <c r="AF325" t="s">
        <v>71</v>
      </c>
    </row>
    <row r="326" spans="1:37" x14ac:dyDescent="0.25">
      <c r="A326" s="1">
        <v>41992</v>
      </c>
      <c r="B326" s="6">
        <v>140000000</v>
      </c>
      <c r="E326" t="s">
        <v>245</v>
      </c>
      <c r="F326" s="3">
        <v>112000</v>
      </c>
      <c r="G326" s="3">
        <v>112000</v>
      </c>
      <c r="N326" t="s">
        <v>64</v>
      </c>
      <c r="R326" t="s">
        <v>1303</v>
      </c>
      <c r="T326" t="s">
        <v>1304</v>
      </c>
      <c r="U326" t="s">
        <v>76</v>
      </c>
      <c r="W326" t="s">
        <v>129</v>
      </c>
      <c r="Y326" t="s">
        <v>556</v>
      </c>
      <c r="Z326" t="s">
        <v>128</v>
      </c>
    </row>
    <row r="327" spans="1:37" x14ac:dyDescent="0.25">
      <c r="A327" s="1">
        <v>41996</v>
      </c>
      <c r="E327" t="s">
        <v>1290</v>
      </c>
      <c r="K327">
        <v>77</v>
      </c>
      <c r="L327">
        <v>15</v>
      </c>
      <c r="N327" t="s">
        <v>1291</v>
      </c>
      <c r="O327" t="s">
        <v>1292</v>
      </c>
      <c r="R327" t="s">
        <v>1293</v>
      </c>
      <c r="T327" t="s">
        <v>40</v>
      </c>
      <c r="U327" t="s">
        <v>44</v>
      </c>
      <c r="W327" t="s">
        <v>208</v>
      </c>
      <c r="Y327" t="s">
        <v>40</v>
      </c>
      <c r="Z327" t="s">
        <v>76</v>
      </c>
      <c r="AE327" t="s">
        <v>531</v>
      </c>
      <c r="AF327" t="s">
        <v>71</v>
      </c>
    </row>
    <row r="328" spans="1:37" x14ac:dyDescent="0.25">
      <c r="A328" s="1">
        <v>41996</v>
      </c>
      <c r="B328" s="6">
        <v>23000000</v>
      </c>
      <c r="E328" t="s">
        <v>573</v>
      </c>
      <c r="F328" s="3">
        <v>10000</v>
      </c>
      <c r="K328">
        <v>254</v>
      </c>
      <c r="N328" t="s">
        <v>84</v>
      </c>
      <c r="P328" t="s">
        <v>1299</v>
      </c>
      <c r="R328" t="s">
        <v>1300</v>
      </c>
      <c r="U328" t="s">
        <v>76</v>
      </c>
      <c r="W328" t="s">
        <v>1028</v>
      </c>
      <c r="Y328" t="s">
        <v>87</v>
      </c>
      <c r="Z328" t="s">
        <v>76</v>
      </c>
      <c r="AB328" t="s">
        <v>1301</v>
      </c>
      <c r="AC328" t="s">
        <v>71</v>
      </c>
      <c r="AE328" t="s">
        <v>107</v>
      </c>
      <c r="AF328" t="s">
        <v>1302</v>
      </c>
    </row>
    <row r="329" spans="1:37" x14ac:dyDescent="0.25">
      <c r="A329" s="1">
        <v>41996</v>
      </c>
      <c r="B329" s="6">
        <v>109000000</v>
      </c>
      <c r="E329" t="s">
        <v>245</v>
      </c>
      <c r="F329" s="3">
        <v>90000</v>
      </c>
      <c r="G329" s="3">
        <v>90000</v>
      </c>
      <c r="K329">
        <v>244</v>
      </c>
      <c r="L329">
        <v>1400</v>
      </c>
      <c r="N329" t="s">
        <v>64</v>
      </c>
      <c r="R329" t="s">
        <v>1282</v>
      </c>
      <c r="T329" t="s">
        <v>923</v>
      </c>
      <c r="U329" t="s">
        <v>76</v>
      </c>
      <c r="W329" t="s">
        <v>1283</v>
      </c>
      <c r="X329" t="s">
        <v>1284</v>
      </c>
      <c r="Y329" t="s">
        <v>40</v>
      </c>
      <c r="Z329" t="s">
        <v>76</v>
      </c>
    </row>
    <row r="330" spans="1:37" x14ac:dyDescent="0.25">
      <c r="A330" s="1">
        <v>41996</v>
      </c>
      <c r="B330" s="6">
        <v>1400000</v>
      </c>
      <c r="E330" t="s">
        <v>83</v>
      </c>
      <c r="F330" s="3">
        <v>2900</v>
      </c>
      <c r="N330" t="s">
        <v>1294</v>
      </c>
      <c r="O330" t="s">
        <v>1295</v>
      </c>
      <c r="R330" t="s">
        <v>279</v>
      </c>
      <c r="T330" t="s">
        <v>40</v>
      </c>
      <c r="U330" t="s">
        <v>41</v>
      </c>
      <c r="W330" t="s">
        <v>1296</v>
      </c>
      <c r="Y330" t="s">
        <v>40</v>
      </c>
      <c r="Z330" t="s">
        <v>55</v>
      </c>
      <c r="AB330" t="s">
        <v>1297</v>
      </c>
      <c r="AK330" t="s">
        <v>1298</v>
      </c>
    </row>
    <row r="331" spans="1:37" x14ac:dyDescent="0.25">
      <c r="A331" s="1">
        <v>41996</v>
      </c>
      <c r="B331" s="6">
        <v>44500000</v>
      </c>
      <c r="E331" t="s">
        <v>1198</v>
      </c>
      <c r="F331" s="3">
        <v>35000</v>
      </c>
      <c r="N331" t="s">
        <v>131</v>
      </c>
      <c r="P331" t="s">
        <v>1288</v>
      </c>
      <c r="R331" t="s">
        <v>50</v>
      </c>
      <c r="T331" t="s">
        <v>729</v>
      </c>
      <c r="U331" t="s">
        <v>50</v>
      </c>
      <c r="W331" t="s">
        <v>472</v>
      </c>
      <c r="Y331" t="s">
        <v>40</v>
      </c>
      <c r="Z331" t="s">
        <v>135</v>
      </c>
      <c r="AB331" t="s">
        <v>1289</v>
      </c>
      <c r="AE331" t="s">
        <v>531</v>
      </c>
    </row>
    <row r="332" spans="1:37" x14ac:dyDescent="0.25">
      <c r="A332" s="1">
        <v>41996</v>
      </c>
      <c r="B332" s="6">
        <v>59500000</v>
      </c>
      <c r="E332" t="s">
        <v>83</v>
      </c>
      <c r="F332" s="3">
        <v>20635</v>
      </c>
      <c r="G332" s="3">
        <v>20635</v>
      </c>
      <c r="L332">
        <v>589</v>
      </c>
      <c r="N332" t="s">
        <v>197</v>
      </c>
      <c r="O332" t="s">
        <v>1285</v>
      </c>
      <c r="R332" t="s">
        <v>986</v>
      </c>
      <c r="T332" t="s">
        <v>923</v>
      </c>
      <c r="U332" t="s">
        <v>76</v>
      </c>
      <c r="W332" t="s">
        <v>1286</v>
      </c>
      <c r="Y332" t="s">
        <v>40</v>
      </c>
      <c r="Z332" t="s">
        <v>89</v>
      </c>
      <c r="AB332" t="s">
        <v>1287</v>
      </c>
    </row>
    <row r="333" spans="1:37" x14ac:dyDescent="0.25">
      <c r="A333" s="1">
        <v>41997</v>
      </c>
      <c r="E333" t="s">
        <v>245</v>
      </c>
      <c r="F333" s="3">
        <f>38000+23000</f>
        <v>61000</v>
      </c>
      <c r="G333" s="3">
        <v>61000</v>
      </c>
      <c r="N333" t="s">
        <v>1275</v>
      </c>
      <c r="P333" t="s">
        <v>1276</v>
      </c>
      <c r="R333" t="s">
        <v>1277</v>
      </c>
      <c r="T333" t="s">
        <v>1278</v>
      </c>
      <c r="U333" t="s">
        <v>76</v>
      </c>
      <c r="W333" t="s">
        <v>1279</v>
      </c>
      <c r="Y333" t="s">
        <v>87</v>
      </c>
      <c r="Z333" t="s">
        <v>76</v>
      </c>
      <c r="AB333" t="s">
        <v>1280</v>
      </c>
      <c r="AC333" t="s">
        <v>281</v>
      </c>
      <c r="AK333" t="s">
        <v>1281</v>
      </c>
    </row>
    <row r="334" spans="1:37" x14ac:dyDescent="0.25">
      <c r="A334" s="1">
        <v>42004</v>
      </c>
      <c r="E334" t="s">
        <v>83</v>
      </c>
      <c r="F334" s="3">
        <v>2293</v>
      </c>
      <c r="G334" s="3">
        <v>2293</v>
      </c>
      <c r="N334" t="s">
        <v>84</v>
      </c>
      <c r="O334" t="s">
        <v>1267</v>
      </c>
      <c r="P334" t="s">
        <v>1268</v>
      </c>
      <c r="R334" t="s">
        <v>320</v>
      </c>
      <c r="T334" t="s">
        <v>40</v>
      </c>
      <c r="U334" t="s">
        <v>41</v>
      </c>
      <c r="W334" t="s">
        <v>50</v>
      </c>
    </row>
    <row r="335" spans="1:37" x14ac:dyDescent="0.25">
      <c r="A335" s="1">
        <v>42004</v>
      </c>
      <c r="B335" s="6">
        <v>135000000</v>
      </c>
      <c r="E335" t="s">
        <v>1262</v>
      </c>
      <c r="F335" s="3">
        <v>54000</v>
      </c>
      <c r="G335" s="3">
        <v>37000</v>
      </c>
      <c r="I335" s="3">
        <v>8000</v>
      </c>
      <c r="J335" s="3">
        <v>9000</v>
      </c>
      <c r="L335">
        <v>575</v>
      </c>
      <c r="N335" t="s">
        <v>131</v>
      </c>
      <c r="O335" t="s">
        <v>1263</v>
      </c>
      <c r="P335" t="s">
        <v>1264</v>
      </c>
      <c r="R335" t="s">
        <v>1265</v>
      </c>
      <c r="T335" t="s">
        <v>40</v>
      </c>
      <c r="U335" t="s">
        <v>76</v>
      </c>
      <c r="W335" t="s">
        <v>1266</v>
      </c>
      <c r="Y335" t="s">
        <v>40</v>
      </c>
      <c r="Z335" t="s">
        <v>55</v>
      </c>
    </row>
    <row r="336" spans="1:37" x14ac:dyDescent="0.25">
      <c r="A336" s="1">
        <v>42004</v>
      </c>
      <c r="E336" t="s">
        <v>478</v>
      </c>
      <c r="F336" s="3">
        <v>5213</v>
      </c>
      <c r="I336" s="3">
        <v>5213</v>
      </c>
      <c r="N336" t="s">
        <v>1269</v>
      </c>
      <c r="P336" t="s">
        <v>1270</v>
      </c>
      <c r="R336" t="s">
        <v>320</v>
      </c>
      <c r="T336" t="s">
        <v>40</v>
      </c>
      <c r="U336" t="s">
        <v>41</v>
      </c>
      <c r="W336" t="s">
        <v>1271</v>
      </c>
      <c r="Y336" t="s">
        <v>40</v>
      </c>
      <c r="Z336" t="s">
        <v>41</v>
      </c>
      <c r="AB336" t="s">
        <v>1272</v>
      </c>
    </row>
    <row r="337" spans="1:31" x14ac:dyDescent="0.25">
      <c r="A337" s="1">
        <v>42004</v>
      </c>
      <c r="E337" t="s">
        <v>124</v>
      </c>
      <c r="F337" s="3">
        <v>7000</v>
      </c>
      <c r="I337" s="3">
        <v>7000</v>
      </c>
      <c r="L337">
        <v>450</v>
      </c>
      <c r="N337" t="s">
        <v>747</v>
      </c>
      <c r="P337" t="s">
        <v>1273</v>
      </c>
      <c r="R337" t="s">
        <v>61</v>
      </c>
      <c r="T337" t="s">
        <v>40</v>
      </c>
      <c r="U337" t="s">
        <v>39</v>
      </c>
      <c r="W337" t="s">
        <v>115</v>
      </c>
      <c r="Y337" t="s">
        <v>40</v>
      </c>
      <c r="Z337" t="s">
        <v>115</v>
      </c>
      <c r="AC337" t="s">
        <v>1274</v>
      </c>
      <c r="AE337" t="s">
        <v>1009</v>
      </c>
    </row>
  </sheetData>
  <autoFilter ref="A1:AK335">
    <sortState ref="A2:AK337">
      <sortCondition ref="A1:A335"/>
    </sortState>
  </autoFilter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Rogier Hentenaar</dc:creator>
  <cp:keywords/>
  <dc:description/>
  <cp:lastModifiedBy>Rogier Hentenaar</cp:lastModifiedBy>
  <cp:revision/>
  <dcterms:created xsi:type="dcterms:W3CDTF">2010-01-13T21:30:33Z</dcterms:created>
  <dcterms:modified xsi:type="dcterms:W3CDTF">2015-02-04T15:21:56Z</dcterms:modified>
</cp:coreProperties>
</file>